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/>
  <bookViews>
    <workbookView xWindow="0" yWindow="60" windowWidth="15060" windowHeight="7410" tabRatio="931"/>
  </bookViews>
  <sheets>
    <sheet name="1 - 3 места" sheetId="117" r:id="rId1"/>
    <sheet name="С 4 места" sheetId="118" r:id="rId2"/>
  </sheets>
  <calcPr calcId="124519"/>
</workbook>
</file>

<file path=xl/calcChain.xml><?xml version="1.0" encoding="utf-8"?>
<calcChain xmlns="http://schemas.openxmlformats.org/spreadsheetml/2006/main">
  <c r="IK11" i="117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IL11" s="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HO11" s="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GR11" s="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FU11" s="1"/>
  <c r="EO11"/>
  <c r="EN11"/>
  <c r="EQ11" s="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EL11" s="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CU11" s="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BD11" s="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AG11" s="1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HT10"/>
  <c r="HS10"/>
  <c r="HR10"/>
  <c r="HQ10"/>
  <c r="HP10"/>
  <c r="IL10" s="1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HO10" s="1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GR10" s="1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FU10" s="1"/>
  <c r="ES10"/>
  <c r="ER10"/>
  <c r="EO10"/>
  <c r="EN10"/>
  <c r="EQ10" s="1"/>
  <c r="ET10" s="1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EL10" s="1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CU10" s="1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BD10" s="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AG10" s="1"/>
  <c r="H10"/>
  <c r="IK9"/>
  <c r="IJ9"/>
  <c r="II9"/>
  <c r="IH9"/>
  <c r="IG9"/>
  <c r="IF9"/>
  <c r="IE9"/>
  <c r="ID9"/>
  <c r="IC9"/>
  <c r="IB9"/>
  <c r="IA9"/>
  <c r="HZ9"/>
  <c r="HY9"/>
  <c r="HX9"/>
  <c r="HW9"/>
  <c r="HV9"/>
  <c r="HU9"/>
  <c r="HT9"/>
  <c r="HS9"/>
  <c r="HR9"/>
  <c r="HQ9"/>
  <c r="HP9"/>
  <c r="IL9" s="1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HO9" s="1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GR9" s="1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FU9" s="1"/>
  <c r="ES9"/>
  <c r="ER9"/>
  <c r="EO9"/>
  <c r="EN9"/>
  <c r="EQ9" s="1"/>
  <c r="ET9" s="1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EL9" s="1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CU9" s="1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BD9" s="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AG9" s="1"/>
  <c r="H9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IL8" s="1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HO8" s="1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GR8" s="1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FU8" s="1"/>
  <c r="ES8"/>
  <c r="ER8"/>
  <c r="EO8"/>
  <c r="EN8"/>
  <c r="EQ8" s="1"/>
  <c r="ET8" s="1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EL8" s="1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CU8" s="1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BD8" s="1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AG8" s="1"/>
  <c r="H8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IL7" s="1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HO7" s="1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GR7" s="1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FU7" s="1"/>
  <c r="ES7"/>
  <c r="ER7"/>
  <c r="EO7"/>
  <c r="EN7"/>
  <c r="EQ7" s="1"/>
  <c r="ET7" s="1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EL7" s="1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CU7" s="1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BD7" s="1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AG7" s="1"/>
  <c r="H7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IL6" s="1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HO6" s="1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GR6" s="1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FU6" s="1"/>
  <c r="ES6"/>
  <c r="ER6"/>
  <c r="EO6"/>
  <c r="EN6"/>
  <c r="EQ6" s="1"/>
  <c r="ET6" s="1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EL6" s="1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CU6" s="1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BD6" s="1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AG6" s="1"/>
  <c r="H6"/>
</calcChain>
</file>

<file path=xl/sharedStrings.xml><?xml version="1.0" encoding="utf-8"?>
<sst xmlns="http://schemas.openxmlformats.org/spreadsheetml/2006/main" count="1763" uniqueCount="699">
  <si>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</si>
  <si>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</si>
  <si>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</si>
  <si>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</si>
  <si>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</si>
  <si>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</si>
  <si>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</si>
  <si>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</si>
  <si>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</si>
  <si>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</si>
  <si>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</si>
  <si>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</si>
  <si>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</si>
  <si>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чр1</t>
  </si>
  <si>
    <t>чр2</t>
  </si>
  <si>
    <t>Город (край, район, область)</t>
  </si>
  <si>
    <t>Команда</t>
  </si>
  <si>
    <t>Место</t>
  </si>
  <si>
    <t>лично</t>
  </si>
  <si>
    <t>Фамилия, Имя</t>
  </si>
  <si>
    <t>ДОСААФ России</t>
  </si>
  <si>
    <t>г. Волгоград</t>
  </si>
  <si>
    <t>г. Ставрополь</t>
  </si>
  <si>
    <t>г. Краснодар</t>
  </si>
  <si>
    <t>Кесов Даниил</t>
  </si>
  <si>
    <t>Проненко Святослав</t>
  </si>
  <si>
    <t>г. Элиста, Республика Калмыкия</t>
  </si>
  <si>
    <t>ГБУ КК "РЦСП № 1"</t>
  </si>
  <si>
    <t>Стрелков Даниил</t>
  </si>
  <si>
    <t>г. Тимашевск, Краснодарский край</t>
  </si>
  <si>
    <t>г. Славянск-на-Кубани, Краснодарский край</t>
  </si>
  <si>
    <t>г. Москва</t>
  </si>
  <si>
    <t>СК Волгоградской области/ СТК "АлИг"</t>
  </si>
  <si>
    <t>Московская область</t>
  </si>
  <si>
    <t>Класс</t>
  </si>
  <si>
    <t>ОКРУГ</t>
  </si>
  <si>
    <t>ЮФО</t>
  </si>
  <si>
    <t>СЗФО</t>
  </si>
  <si>
    <t>г. Санкт-Петербург</t>
  </si>
  <si>
    <t>г. Боровичи, Новгородская область</t>
  </si>
  <si>
    <t>г. Валдай, Новгородская область</t>
  </si>
  <si>
    <t>ДОСААФ</t>
  </si>
  <si>
    <t>Мангушев Павел</t>
  </si>
  <si>
    <t>"SSMX"</t>
  </si>
  <si>
    <t>г. Вологда</t>
  </si>
  <si>
    <t>ПФО</t>
  </si>
  <si>
    <t>г. Пенза</t>
  </si>
  <si>
    <t>г. Ижевск, Удмуртская Республика</t>
  </si>
  <si>
    <t>Пермский край</t>
  </si>
  <si>
    <t>"Сборная Пермского края"</t>
  </si>
  <si>
    <t>г. Самара</t>
  </si>
  <si>
    <t>г. Ульяновск</t>
  </si>
  <si>
    <t>МФПО (СК "Сура")</t>
  </si>
  <si>
    <t>г. Владивосток, Приморский край</t>
  </si>
  <si>
    <t>п. Сахзавод, Пензенская область</t>
  </si>
  <si>
    <t>"Бековский Сахарный Завод"</t>
  </si>
  <si>
    <t>Бочаров Максим</t>
  </si>
  <si>
    <t>Ромачев Никита</t>
  </si>
  <si>
    <t>Корнев Николай</t>
  </si>
  <si>
    <t>Хайтметов Курбан</t>
  </si>
  <si>
    <t>Пономарев Иван</t>
  </si>
  <si>
    <t>Шуклин Арсений</t>
  </si>
  <si>
    <t>Краев Максим</t>
  </si>
  <si>
    <t>Исаев Матвей</t>
  </si>
  <si>
    <t>Назаров Артемий</t>
  </si>
  <si>
    <t>АМК "Рощинский"/ДОСААФ России</t>
  </si>
  <si>
    <t>ЦФО</t>
  </si>
  <si>
    <t>Сборная Белгородской области "Белогорье"</t>
  </si>
  <si>
    <t>г.Москва</t>
  </si>
  <si>
    <t>АМК "Внуково"</t>
  </si>
  <si>
    <t>СТК "Юность"</t>
  </si>
  <si>
    <t>г.Белгород</t>
  </si>
  <si>
    <t>г. Бор, Нижегородская область</t>
  </si>
  <si>
    <t>"Онтарис"</t>
  </si>
  <si>
    <t>Гаврилов Вадим</t>
  </si>
  <si>
    <t>СТК "Экстрим"</t>
  </si>
  <si>
    <t>Фролов Егор</t>
  </si>
  <si>
    <t>Скоробогатов Егор</t>
  </si>
  <si>
    <t>Сборная ДОСААФ России СШОР МО</t>
  </si>
  <si>
    <t>Алесенко Иван</t>
  </si>
  <si>
    <t>Комиссаров Григорий</t>
  </si>
  <si>
    <t>Галкин Кирилл</t>
  </si>
  <si>
    <t>Архипов Арсений</t>
  </si>
  <si>
    <t>СФО</t>
  </si>
  <si>
    <t>Омская область</t>
  </si>
  <si>
    <t>г.Кемерово</t>
  </si>
  <si>
    <t>Петров Никита</t>
  </si>
  <si>
    <t>г. Красноярск</t>
  </si>
  <si>
    <t>ДФО</t>
  </si>
  <si>
    <t>Лукашов Никита</t>
  </si>
  <si>
    <t>г. Челябинск</t>
  </si>
  <si>
    <t>УФО</t>
  </si>
  <si>
    <t>Коровин Егор</t>
  </si>
  <si>
    <t>Шершнев Александр</t>
  </si>
  <si>
    <t>Гайбашов Кирилл</t>
  </si>
  <si>
    <t>г.Челябинск</t>
  </si>
  <si>
    <t>г. Екатеринбург</t>
  </si>
  <si>
    <t>г. Омск</t>
  </si>
  <si>
    <t>Мальцев Никита</t>
  </si>
  <si>
    <t>Кряков Александр</t>
  </si>
  <si>
    <t>Комарь Евгений</t>
  </si>
  <si>
    <t>Грищук Арсений</t>
  </si>
  <si>
    <t>Столяров Остап</t>
  </si>
  <si>
    <t>Дмитриев Денис</t>
  </si>
  <si>
    <t>СКФО</t>
  </si>
  <si>
    <t>СК "Ставрополье"</t>
  </si>
  <si>
    <t>Киричко Николай</t>
  </si>
  <si>
    <t>г. Кемерово</t>
  </si>
  <si>
    <t>г. Новосибирск</t>
  </si>
  <si>
    <t>г. Торжок, Тверская область</t>
  </si>
  <si>
    <t>"Сам себе МХ"</t>
  </si>
  <si>
    <t>"SSMX - Team"</t>
  </si>
  <si>
    <t>"Валдай ДОСААФ"</t>
  </si>
  <si>
    <t>Бондарев Александр</t>
  </si>
  <si>
    <t>ДОСААФ/Мототрек</t>
  </si>
  <si>
    <t>г. Салават, Республика Башкортостан</t>
  </si>
  <si>
    <t>г. Саранск, Республика Мордовия</t>
  </si>
  <si>
    <t>ГБУ РМ СШОР по велоспорту</t>
  </si>
  <si>
    <t>ЦДЮТТ "Вираж"/ДОСААФ</t>
  </si>
  <si>
    <t>г. Липецк</t>
  </si>
  <si>
    <t>г. Волжск, Республика Марий Эл</t>
  </si>
  <si>
    <t>СК "Сура"</t>
  </si>
  <si>
    <t>"DRC MX"</t>
  </si>
  <si>
    <t>г. Павлово, Нижегородская область</t>
  </si>
  <si>
    <t>МАУ СШ по мотоспорту</t>
  </si>
  <si>
    <t>г. Владикавказ</t>
  </si>
  <si>
    <t>Подгорный Дмитрий</t>
  </si>
  <si>
    <t>г. Сочи</t>
  </si>
  <si>
    <t>СТК "Искра"</t>
  </si>
  <si>
    <t>г. Владикавказ РСО Алания</t>
  </si>
  <si>
    <t>г. Ставрополь                               Ставропольский край</t>
  </si>
  <si>
    <t>"КРАСНОЯРСК"</t>
  </si>
  <si>
    <t>"Омская область"</t>
  </si>
  <si>
    <t>ДОСААФ России Омская область</t>
  </si>
  <si>
    <t>г. Прокопьевск, Кемеровская область</t>
  </si>
  <si>
    <t>г. Томск</t>
  </si>
  <si>
    <t>"Томская область"</t>
  </si>
  <si>
    <t>ЦСК</t>
  </si>
  <si>
    <t>г. Новокузнецк, Кемеровская область</t>
  </si>
  <si>
    <t>г. Ангарск, Иркутская область</t>
  </si>
  <si>
    <t>"АНГАРСК"</t>
  </si>
  <si>
    <t>г. Барнаул, Алтайский край</t>
  </si>
  <si>
    <t>г. Калачинск, Омская область</t>
  </si>
  <si>
    <t>"ОМСК"</t>
  </si>
  <si>
    <t>"Кемеровская область"</t>
  </si>
  <si>
    <t xml:space="preserve">Воронецкий Александр </t>
  </si>
  <si>
    <t xml:space="preserve">Ким Артем </t>
  </si>
  <si>
    <t>Прокофьев Артем</t>
  </si>
  <si>
    <t>"Кемерово"</t>
  </si>
  <si>
    <t>г. Бийск, Алтайский край</t>
  </si>
  <si>
    <t>г. Чита</t>
  </si>
  <si>
    <t>г. Каменск-Уральский, Свердловская область</t>
  </si>
  <si>
    <t>МАУ КУСШ ТВС Юность ДОСААФ</t>
  </si>
  <si>
    <t>МБУ СТШ КМВЛ</t>
  </si>
  <si>
    <t>г. Новый Уренгой, Ямало-Ненецкий АО</t>
  </si>
  <si>
    <t>г.Каменск Уральский, Свердловская область</t>
  </si>
  <si>
    <t xml:space="preserve">МБУ СТШ КМВЛ </t>
  </si>
  <si>
    <t>г. Ирбит, Свердловская область</t>
  </si>
  <si>
    <t>г. Нефтеюганск, Ханты-Мансийский АО - Югра</t>
  </si>
  <si>
    <t>"Юганск - Мастер"</t>
  </si>
  <si>
    <t>г. Ноябрьск, Ямало-Ненецкий АО</t>
  </si>
  <si>
    <t>"Сборная Ямало-Ненецкого АО/Газпромнефть"</t>
  </si>
  <si>
    <t>г. Сургут, Ханты-Мансийский АО - Югра</t>
  </si>
  <si>
    <t>ММСО "Северная лига"</t>
  </si>
  <si>
    <t>"Сибирский Легион"</t>
  </si>
  <si>
    <t>ЦТВС МАУ КУСШТВС Юность ДОСААФ</t>
  </si>
  <si>
    <t>ЦТВС МАУ КУСШ ТВС Юность ДОСААФ</t>
  </si>
  <si>
    <t>Сборная команда Тюменской области</t>
  </si>
  <si>
    <t>Малых Илья</t>
  </si>
  <si>
    <t>ЦТВС ДОСААФ СО</t>
  </si>
  <si>
    <t>"Сборная Ямало Ненецкого АО/Газпромнефть"</t>
  </si>
  <si>
    <t>г. Мегион, Ханты-Мансийский АО</t>
  </si>
  <si>
    <t>Птаха МХ</t>
  </si>
  <si>
    <t>г.Брянск</t>
  </si>
  <si>
    <t>Сборная ДОСААФ России - СШОР МО</t>
  </si>
  <si>
    <t>г.Иваново</t>
  </si>
  <si>
    <t>г.Тула</t>
  </si>
  <si>
    <t>г.Видное, Московская область</t>
  </si>
  <si>
    <t>г.Ковров</t>
  </si>
  <si>
    <t>г.Калуга</t>
  </si>
  <si>
    <t>г.Торжок</t>
  </si>
  <si>
    <t>г.Торжок "Сам себе МХ"</t>
  </si>
  <si>
    <t>г.Скопин</t>
  </si>
  <si>
    <t>г.Нижний Новгород</t>
  </si>
  <si>
    <t>г. Южно-Сахалинск</t>
  </si>
  <si>
    <t>р.п. Светлый Яр, Волгоградская обл.</t>
  </si>
  <si>
    <t>ГБУ КК "РЦСП № 1"/ АШ Славянск-на-Кубани</t>
  </si>
  <si>
    <t>г. Уссурийск, Приморский край</t>
  </si>
  <si>
    <t>г. Невельск, Сахалинская область</t>
  </si>
  <si>
    <t>г.Владивосток, Приморский край</t>
  </si>
  <si>
    <t>ВОСТОК-1</t>
  </si>
  <si>
    <t>ВОСТОК-2</t>
  </si>
  <si>
    <t>САХАЛИН</t>
  </si>
  <si>
    <t>г.Хабаровск, Хабаровский край</t>
  </si>
  <si>
    <t>г. Корсаков, Сахалинская обл.</t>
  </si>
  <si>
    <t>г. Ю-Сахалинск, Сахалинская обл.</t>
  </si>
  <si>
    <t>САХАЛИН 2</t>
  </si>
  <si>
    <t>г. Долинск, Сахалинская обл.</t>
  </si>
  <si>
    <t>г.Находка, Приморский край</t>
  </si>
  <si>
    <t>ТЕХНОВЛАД</t>
  </si>
  <si>
    <t>г. Невельск, Сахалинская обл.</t>
  </si>
  <si>
    <t>ВОСТОК</t>
  </si>
  <si>
    <t>САХАЛИН 1</t>
  </si>
  <si>
    <t>Председатель Президиума всероссийской коллегии судей</t>
  </si>
  <si>
    <t>Федерации мотоциклетного спорта России</t>
  </si>
  <si>
    <t>Судья Всероссийской категории:                                                                                                                              А. Ю. Иванов</t>
  </si>
  <si>
    <t>СПИСКИ СПОРТСМЕНОВ, ДОПУЩЕННЫХ К УЧАСТИЮ В ФИНАЛАХ ЧЕМПИОНАТА РОССИИ ПО МОТОКРОССУ 2019 года, ПО ИТОГАМ СОРЕВНОВПНИЙ В ФЕДЕРАЛЬНЫХ ОКРУГАХ (1 - 3 места).</t>
  </si>
  <si>
    <t>Гришин Дмитрий</t>
  </si>
  <si>
    <t>Фильчагин Игорь</t>
  </si>
  <si>
    <t>Авдеев Даниил</t>
  </si>
  <si>
    <t>Ханмурзин Герман</t>
  </si>
  <si>
    <t>Никифоров Александр</t>
  </si>
  <si>
    <t>Картаев Илдар</t>
  </si>
  <si>
    <t>Прытов Сергей</t>
  </si>
  <si>
    <t>Лушников Данила</t>
  </si>
  <si>
    <t>Леконцев Александр</t>
  </si>
  <si>
    <t>125 "Мужчины"</t>
  </si>
  <si>
    <t>п. г. т. Рощинский, Самарская область</t>
  </si>
  <si>
    <t>СШОР по велоспорту BMX</t>
  </si>
  <si>
    <t>"Выборг ДОСААФ"</t>
  </si>
  <si>
    <t>Дергунов Денис</t>
  </si>
  <si>
    <t>Баранов Данила</t>
  </si>
  <si>
    <t>Лукашин Тамерлан</t>
  </si>
  <si>
    <t>Кадомцев Игорь</t>
  </si>
  <si>
    <t>Назаров Максим</t>
  </si>
  <si>
    <t>Репников Дмитрий</t>
  </si>
  <si>
    <t>Кижаев Даниил</t>
  </si>
  <si>
    <t>Рыжих Илья</t>
  </si>
  <si>
    <t>Винтаев Дмитрий</t>
  </si>
  <si>
    <t>Еремкин Данила</t>
  </si>
  <si>
    <t>Лопатин Игнатий</t>
  </si>
  <si>
    <t>Копышко Евгений</t>
  </si>
  <si>
    <t>Бушев Максим</t>
  </si>
  <si>
    <t>Книга Виктор</t>
  </si>
  <si>
    <t>Панков Алексей</t>
  </si>
  <si>
    <t>Гришинов Владислав</t>
  </si>
  <si>
    <t>Романцов Данила</t>
  </si>
  <si>
    <t>Кандыба Артем</t>
  </si>
  <si>
    <t>Еремкин Андрей</t>
  </si>
  <si>
    <t>Сборная Республики Марий Эл</t>
  </si>
  <si>
    <t>ПОУ Волгоградская АШ ДОСААФ России/СТК "Мотор Парк"</t>
  </si>
  <si>
    <t>г. Рузаевка, Республика Мордовия</t>
  </si>
  <si>
    <t>"Автомотоклуб"</t>
  </si>
  <si>
    <t>"Легион 13"</t>
  </si>
  <si>
    <t>г. Кунгур, Пермский край</t>
  </si>
  <si>
    <t>"Кунгур Андеграунд"</t>
  </si>
  <si>
    <t>г. Пермь</t>
  </si>
  <si>
    <t>г. Дзержинск, Нижегородская область</t>
  </si>
  <si>
    <t>"Вираж +"</t>
  </si>
  <si>
    <t>СТК "Мотор Парк"</t>
  </si>
  <si>
    <t>Эминов Рафаэль</t>
  </si>
  <si>
    <t>Аникьев Геннадий</t>
  </si>
  <si>
    <t>Керимов Марат</t>
  </si>
  <si>
    <t>Винтаев Сергей</t>
  </si>
  <si>
    <t>Назаров Валерий</t>
  </si>
  <si>
    <t>Коковякин Александр</t>
  </si>
  <si>
    <t>Галеев Рамиль</t>
  </si>
  <si>
    <t>Белов Сергей</t>
  </si>
  <si>
    <t>г. Земетчино, Пензенская область</t>
  </si>
  <si>
    <t>"Экстрим Мото"</t>
  </si>
  <si>
    <t>ЦДЮТТ/Вираж/ДОСААФ</t>
  </si>
  <si>
    <t>г. Казань, Республика Татарстан</t>
  </si>
  <si>
    <t>"ТАТАГРОЛИЗИНГ"</t>
  </si>
  <si>
    <t>"г. Ульяновск"</t>
  </si>
  <si>
    <t>"Открытый"</t>
  </si>
  <si>
    <t>Харечко Станислав</t>
  </si>
  <si>
    <t>Бородин Данил</t>
  </si>
  <si>
    <t>Асламурзаев Азамат</t>
  </si>
  <si>
    <t>Сердюков Данила</t>
  </si>
  <si>
    <t>с. Александровское              Ставропольский край</t>
  </si>
  <si>
    <t>МО ДОСААФ                              с. Александровское</t>
  </si>
  <si>
    <t>г. Буденновск</t>
  </si>
  <si>
    <t>Перепелицын Артем</t>
  </si>
  <si>
    <t>Кива Александр</t>
  </si>
  <si>
    <t>Чернов Андрей</t>
  </si>
  <si>
    <t>Ромасев Илья</t>
  </si>
  <si>
    <t>Плиев Заурбек</t>
  </si>
  <si>
    <t>Курдюков Михаил</t>
  </si>
  <si>
    <t>МО ДОСААФ                         с. Александровское</t>
  </si>
  <si>
    <t>г. Владикавказ                            Республика Северная Осетия-Алания</t>
  </si>
  <si>
    <t>г. Светлоград                        Ставропольский край</t>
  </si>
  <si>
    <t>г. Элиста                                    Республика Калмыкия</t>
  </si>
  <si>
    <t>Завгородний Максим</t>
  </si>
  <si>
    <t>Андиев Сослан</t>
  </si>
  <si>
    <t>Кайтуков Георгий</t>
  </si>
  <si>
    <t>г. Краснодар                       Краснодарский край</t>
  </si>
  <si>
    <t>Кубаньмоторспорт</t>
  </si>
  <si>
    <t xml:space="preserve">Поздняков Константин </t>
  </si>
  <si>
    <t xml:space="preserve">Фесенко Александр </t>
  </si>
  <si>
    <t xml:space="preserve">Гаврилов Иван </t>
  </si>
  <si>
    <t xml:space="preserve">Белобородов Иван </t>
  </si>
  <si>
    <t>Бугакин Даниил</t>
  </si>
  <si>
    <t>Картавых Степан</t>
  </si>
  <si>
    <t>Зинов Кирилл</t>
  </si>
  <si>
    <t xml:space="preserve">Якушевский Данил </t>
  </si>
  <si>
    <t>Тюменцев Эдуард</t>
  </si>
  <si>
    <t>Максименков Павел</t>
  </si>
  <si>
    <t>Завязкин Дмитрий</t>
  </si>
  <si>
    <t xml:space="preserve">Казанцев Иван </t>
  </si>
  <si>
    <t>Власов Евгений</t>
  </si>
  <si>
    <t>Филимендиков Артем</t>
  </si>
  <si>
    <t xml:space="preserve">Белых Дмитрий </t>
  </si>
  <si>
    <t>Глядковский Юрий</t>
  </si>
  <si>
    <t>Иванова Виктория</t>
  </si>
  <si>
    <t>Цвенгер Кирилл</t>
  </si>
  <si>
    <t xml:space="preserve">Стельмах Максим </t>
  </si>
  <si>
    <t xml:space="preserve">Гуськов Виктор </t>
  </si>
  <si>
    <t>СТК "Ангарск"</t>
  </si>
  <si>
    <t>г.Топки, Кемеровская область</t>
  </si>
  <si>
    <t>г. Киселевск, Кемеровская область</t>
  </si>
  <si>
    <t>"ЧИТА"</t>
  </si>
  <si>
    <t>г. Краснокаменок, Забайкальский край</t>
  </si>
  <si>
    <t>"Краснокаменок"</t>
  </si>
  <si>
    <t>г. Тюмень</t>
  </si>
  <si>
    <t>"Старт XXI Век"</t>
  </si>
  <si>
    <t xml:space="preserve">Еремеев Дмитрий </t>
  </si>
  <si>
    <t xml:space="preserve">Ваймер Евгений </t>
  </si>
  <si>
    <t xml:space="preserve">Титченко Даниил </t>
  </si>
  <si>
    <t>Бугакин Данил</t>
  </si>
  <si>
    <t>Яценков Сергей</t>
  </si>
  <si>
    <t>Филиппов Альберт</t>
  </si>
  <si>
    <t>Сафронов Андрей</t>
  </si>
  <si>
    <t>Попов Павел</t>
  </si>
  <si>
    <t xml:space="preserve">Ярошенко Юрий </t>
  </si>
  <si>
    <t>Литвинов Руслан</t>
  </si>
  <si>
    <t xml:space="preserve">Лончаков Михаил </t>
  </si>
  <si>
    <t>Костюков Иван</t>
  </si>
  <si>
    <t xml:space="preserve">Пушнегин Роман </t>
  </si>
  <si>
    <t>Шубинов Сергей</t>
  </si>
  <si>
    <t xml:space="preserve">Вузов Андрей </t>
  </si>
  <si>
    <t>Белобородов Иван</t>
  </si>
  <si>
    <t>Назаров Сергей</t>
  </si>
  <si>
    <t xml:space="preserve">Болкин Денис </t>
  </si>
  <si>
    <t>Демченко Виталий</t>
  </si>
  <si>
    <t>Попело Алексей</t>
  </si>
  <si>
    <t>Егоров Дмитрий</t>
  </si>
  <si>
    <t xml:space="preserve">Пичугин Константин </t>
  </si>
  <si>
    <t>Егоров Сергей</t>
  </si>
  <si>
    <t>Ружников Андрей</t>
  </si>
  <si>
    <t xml:space="preserve">Гордеев Виталий </t>
  </si>
  <si>
    <t xml:space="preserve">Ефанов Егор </t>
  </si>
  <si>
    <t>"Красноярск"</t>
  </si>
  <si>
    <t>СТК г. Ангарск</t>
  </si>
  <si>
    <t>г. Усть Абакан, Республика Хакасия</t>
  </si>
  <si>
    <t>"Усть Абакан"</t>
  </si>
  <si>
    <t>"Новосибирск"</t>
  </si>
  <si>
    <t>г. Канск, Красноярский край</t>
  </si>
  <si>
    <t>"Канск"</t>
  </si>
  <si>
    <t>"Ангарск"</t>
  </si>
  <si>
    <t>г. Черемхово, Иркутская область</t>
  </si>
  <si>
    <t>"Черемхово"</t>
  </si>
  <si>
    <t>"КГБ Рейсинг"</t>
  </si>
  <si>
    <t>"Новокузнецк"</t>
  </si>
  <si>
    <t>"Барнаул"</t>
  </si>
  <si>
    <t xml:space="preserve">Дурнев Александр </t>
  </si>
  <si>
    <t xml:space="preserve">Войтович Сергей </t>
  </si>
  <si>
    <t>Шубинов Анатолий</t>
  </si>
  <si>
    <t xml:space="preserve">Васильев Владимир </t>
  </si>
  <si>
    <t xml:space="preserve">Лукиных Андрей </t>
  </si>
  <si>
    <t xml:space="preserve">Ушенко Виталий </t>
  </si>
  <si>
    <t>Тюменцев Аркадий</t>
  </si>
  <si>
    <t xml:space="preserve">Филиппов Альберт </t>
  </si>
  <si>
    <t>Григорьев Николай</t>
  </si>
  <si>
    <t>Утусиков Алексей</t>
  </si>
  <si>
    <t>Слюнков Вадим</t>
  </si>
  <si>
    <t>Свириденко Александр</t>
  </si>
  <si>
    <t>Кузьмин Константин</t>
  </si>
  <si>
    <t>Григорьев Роман</t>
  </si>
  <si>
    <t>Фролов Михаил</t>
  </si>
  <si>
    <t>Измажеров Сергей</t>
  </si>
  <si>
    <t>Макаров Алексей</t>
  </si>
  <si>
    <t>Мальчиков Евгений</t>
  </si>
  <si>
    <t>Евтихеев Олег</t>
  </si>
  <si>
    <t>Акимов Евгений</t>
  </si>
  <si>
    <t>Ширяев Никита</t>
  </si>
  <si>
    <t>Голушко Евгений</t>
  </si>
  <si>
    <t>Утусиков Андрей</t>
  </si>
  <si>
    <t xml:space="preserve">Славич Евгений </t>
  </si>
  <si>
    <t>Никулин Дмитрий</t>
  </si>
  <si>
    <t xml:space="preserve">Ослин Николай </t>
  </si>
  <si>
    <t>"Сборная Новосибирской области"</t>
  </si>
  <si>
    <t>г. Черногорск, Республика Хакасия</t>
  </si>
  <si>
    <t>"Черногорск"</t>
  </si>
  <si>
    <t>г. Черногорск РХ</t>
  </si>
  <si>
    <t>г. Канск</t>
  </si>
  <si>
    <t>г. Краснокаменск</t>
  </si>
  <si>
    <t>"Краснокаменск"</t>
  </si>
  <si>
    <t>МАУ ГО ДЮСШ "Старт XXI Век"</t>
  </si>
  <si>
    <t xml:space="preserve">г. Усолье- Сибирское, </t>
  </si>
  <si>
    <t>"Усолье Сибирское"</t>
  </si>
  <si>
    <t>р. п. Кормиловка, Омская область</t>
  </si>
  <si>
    <t>п. Усть-Абакан, Республика Хакасия</t>
  </si>
  <si>
    <t>Пестов Антон</t>
  </si>
  <si>
    <t>Хужин Иван</t>
  </si>
  <si>
    <t>Чемезов Всеволод</t>
  </si>
  <si>
    <t>Мокрушин Анатолий</t>
  </si>
  <si>
    <t>Попов Кирилл</t>
  </si>
  <si>
    <t>Чернышов Глеб</t>
  </si>
  <si>
    <t>Робканов Данил</t>
  </si>
  <si>
    <t>Гусев Виталий</t>
  </si>
  <si>
    <t>Москалюк Роман</t>
  </si>
  <si>
    <t>Хомицевич Дмитрий</t>
  </si>
  <si>
    <t>Несытых Василий</t>
  </si>
  <si>
    <t>Шашков Даниил</t>
  </si>
  <si>
    <t>Кульшов Сергей</t>
  </si>
  <si>
    <t>Анисимов Александр</t>
  </si>
  <si>
    <t>Фадеев Иван</t>
  </si>
  <si>
    <t>Грачев Сергей</t>
  </si>
  <si>
    <t>Копылов Максим</t>
  </si>
  <si>
    <t>Бучин Сергей</t>
  </si>
  <si>
    <t>Надточий Егор</t>
  </si>
  <si>
    <t>ЦТВС\ДОСААФ СО</t>
  </si>
  <si>
    <t>СТК  "ЭКСТРИМ"</t>
  </si>
  <si>
    <t>"Сборная команда Тюменской области"</t>
  </si>
  <si>
    <t>ЦТВС ДЮСТАМШ</t>
  </si>
  <si>
    <t>г. Курган</t>
  </si>
  <si>
    <t>"Экстрим"</t>
  </si>
  <si>
    <t>г. Миасс, Челябинская область</t>
  </si>
  <si>
    <t>г. Мегион</t>
  </si>
  <si>
    <t>ММСО Северная лига</t>
  </si>
  <si>
    <t>г. Ирбит</t>
  </si>
  <si>
    <t>центр мотокультуры СОТУМ</t>
  </si>
  <si>
    <t>МАУ ДО ДЮСШ СТАРТ 21 век</t>
  </si>
  <si>
    <t>г. Качканар, Свердловская область</t>
  </si>
  <si>
    <t xml:space="preserve">лично   </t>
  </si>
  <si>
    <t>Бугреев Александр</t>
  </si>
  <si>
    <t>Плеченко Иван</t>
  </si>
  <si>
    <t>Бобин Владимир</t>
  </si>
  <si>
    <t>Дегтярев Александр</t>
  </si>
  <si>
    <t>Колиба Роман</t>
  </si>
  <si>
    <t>Рогозин Семен</t>
  </si>
  <si>
    <t>Прокопченко Андрей</t>
  </si>
  <si>
    <t>Мартюченко Евгений</t>
  </si>
  <si>
    <t>Росляков Никита</t>
  </si>
  <si>
    <t>Боярский Александр</t>
  </si>
  <si>
    <t>Батов Николай</t>
  </si>
  <si>
    <t>Тонков Александр</t>
  </si>
  <si>
    <t>Муратов Тимур</t>
  </si>
  <si>
    <t>Скляров Дмитрий</t>
  </si>
  <si>
    <t>Томин Игорь</t>
  </si>
  <si>
    <t>Козлов Михаил</t>
  </si>
  <si>
    <t>Остарков Иван</t>
  </si>
  <si>
    <t>Чупин Андрей</t>
  </si>
  <si>
    <t>СК "Северная Лига"</t>
  </si>
  <si>
    <t>ЦТВС/ДОСААФ СО</t>
  </si>
  <si>
    <t>г. Сургут, Ханты-Мансийский АО</t>
  </si>
  <si>
    <t>г.Сургут, Ханты-Мансийский АО</t>
  </si>
  <si>
    <t>г. Нефтеюганск, Ханты-Мансийский АО</t>
  </si>
  <si>
    <t>СТК "Ямбург"</t>
  </si>
  <si>
    <t>Токмаков Максим</t>
  </si>
  <si>
    <t>Скляров Евгений</t>
  </si>
  <si>
    <t>Баталов Андрей</t>
  </si>
  <si>
    <t>Момот Денис</t>
  </si>
  <si>
    <t>Быков Александр</t>
  </si>
  <si>
    <t>Алексеев Александр</t>
  </si>
  <si>
    <t>Глоба Аркадий</t>
  </si>
  <si>
    <t>г. Югорск, ХМАО-Югра</t>
  </si>
  <si>
    <t>Омск РСОО ФМС ОО</t>
  </si>
  <si>
    <t>Уктус мото</t>
  </si>
  <si>
    <t>Илюхин Илья</t>
  </si>
  <si>
    <t>Сычёв Владимир</t>
  </si>
  <si>
    <t>Бесчеревных Александр</t>
  </si>
  <si>
    <t>Шаров Александр</t>
  </si>
  <si>
    <t>Толмачев Сергей</t>
  </si>
  <si>
    <t>Хованцев Радион</t>
  </si>
  <si>
    <t>Ефимов Александр</t>
  </si>
  <si>
    <t>Логвинов Никита</t>
  </si>
  <si>
    <t xml:space="preserve">Мирзоян Давид </t>
  </si>
  <si>
    <t>Штатов Сергей</t>
  </si>
  <si>
    <t>Акулиничев Клим</t>
  </si>
  <si>
    <t>Лозинская Мария</t>
  </si>
  <si>
    <t>Бугаев Михаил</t>
  </si>
  <si>
    <t>Уланов Михаил</t>
  </si>
  <si>
    <t>Завьялов Олег</t>
  </si>
  <si>
    <t>Сафонов Сергей</t>
  </si>
  <si>
    <t>Бархатов Павел</t>
  </si>
  <si>
    <t xml:space="preserve">г.Серпухов </t>
  </si>
  <si>
    <t>BSE Красные крылья</t>
  </si>
  <si>
    <t>г.Тамбов</t>
  </si>
  <si>
    <t>BSE-Redwings МБУСШ-"Зубренок"</t>
  </si>
  <si>
    <t>г. Курск</t>
  </si>
  <si>
    <t>СТК "Белогорье"</t>
  </si>
  <si>
    <t>АМК "ВНУКОВО"</t>
  </si>
  <si>
    <t>г.Скопин СТК "Юность"- Санкт-Петербург КВАРТАГРУПП</t>
  </si>
  <si>
    <t>г. Кондрово, Калужская область</t>
  </si>
  <si>
    <t>"KONDROVO MX"</t>
  </si>
  <si>
    <t>FRG MX Team Vidnoe</t>
  </si>
  <si>
    <t>DRC Москва</t>
  </si>
  <si>
    <t>г. Борисоглебск, Воронежская область</t>
  </si>
  <si>
    <t>Шелково</t>
  </si>
  <si>
    <t>ДОСААФ Скопин</t>
  </si>
  <si>
    <t>Валякин Георгий</t>
  </si>
  <si>
    <t>Галицкий Арсений</t>
  </si>
  <si>
    <t>Кузнецов Максим</t>
  </si>
  <si>
    <t>Воронов Василий</t>
  </si>
  <si>
    <t>Болдырев Сергей</t>
  </si>
  <si>
    <t>Михеев Александр</t>
  </si>
  <si>
    <t>Леонтьев Даниил</t>
  </si>
  <si>
    <t>Хахалев Владимир</t>
  </si>
  <si>
    <t>Толстов Андрей</t>
  </si>
  <si>
    <t>Бурдаков Степан</t>
  </si>
  <si>
    <t>Скрябин Александр</t>
  </si>
  <si>
    <t>Таистов Илья</t>
  </si>
  <si>
    <t>Горматько Максим</t>
  </si>
  <si>
    <t xml:space="preserve">Выгузов Максим </t>
  </si>
  <si>
    <t>Выхрестюк Владислав</t>
  </si>
  <si>
    <t>Хайков Роман</t>
  </si>
  <si>
    <t>Зотов Николай</t>
  </si>
  <si>
    <t xml:space="preserve">г.Краснодар </t>
  </si>
  <si>
    <t>РЦСП 1 Краснодар</t>
  </si>
  <si>
    <t>г.Егорьевск, Московская область</t>
  </si>
  <si>
    <t>МУ СК "Мещера"-СШОР МО</t>
  </si>
  <si>
    <t>Хим. Университет</t>
  </si>
  <si>
    <t>г.Курск</t>
  </si>
  <si>
    <t>ДОСААФ России г.Курск</t>
  </si>
  <si>
    <t>г.Белев</t>
  </si>
  <si>
    <t>г. Валуйки, Белгородская область</t>
  </si>
  <si>
    <t>Сборная ДОСААФ России -СШОР МО</t>
  </si>
  <si>
    <t>"Эста Мото Клуб"</t>
  </si>
  <si>
    <t>г. Луховицы</t>
  </si>
  <si>
    <t>ИБИОРТОН</t>
  </si>
  <si>
    <t>г. Новороссийск</t>
  </si>
  <si>
    <t>МШ ДОСААФ</t>
  </si>
  <si>
    <t>Сборная Тамбовской области</t>
  </si>
  <si>
    <t>г. Новая Усмань, Воронежская область</t>
  </si>
  <si>
    <t>"PERSOV"</t>
  </si>
  <si>
    <t>г. Лабытнанги</t>
  </si>
  <si>
    <t>Лабытнанги "Легион"</t>
  </si>
  <si>
    <t>г.Сасово</t>
  </si>
  <si>
    <t>Скопин</t>
  </si>
  <si>
    <t>Елагин Игорь</t>
  </si>
  <si>
    <t>Семенков Дмитрий</t>
  </si>
  <si>
    <t>Комлев Максим</t>
  </si>
  <si>
    <t>Назаров Владислав</t>
  </si>
  <si>
    <t>Родин Владимир</t>
  </si>
  <si>
    <t>Клишин Дмитрий</t>
  </si>
  <si>
    <t>Сурков Олег</t>
  </si>
  <si>
    <t>Балябин Сергей</t>
  </si>
  <si>
    <t>г.Серпухов</t>
  </si>
  <si>
    <t>г.Павловский Посад</t>
  </si>
  <si>
    <t>NAZAROV MX</t>
  </si>
  <si>
    <t>г. Скопин, Рязанская область</t>
  </si>
  <si>
    <t>ДОСААФ/МСТК "Юность"</t>
  </si>
  <si>
    <t>г. Егорьевск, Московская область</t>
  </si>
  <si>
    <t>"FX - BOTY"</t>
  </si>
  <si>
    <t>Шевченко Глеб</t>
  </si>
  <si>
    <t>Погоролев Вячеслав</t>
  </si>
  <si>
    <t>Красников Андрей</t>
  </si>
  <si>
    <t>Приморский край</t>
  </si>
  <si>
    <t>TonkovMX</t>
  </si>
  <si>
    <t>г. Гулькевичи, Краснодарский край</t>
  </si>
  <si>
    <t>ПОУ АШ ДОСААФ</t>
  </si>
  <si>
    <t>Михайлов Евгений</t>
  </si>
  <si>
    <t>Каражов Алексей</t>
  </si>
  <si>
    <t>Тоцкий Евгений</t>
  </si>
  <si>
    <t>Лукаш Юрий</t>
  </si>
  <si>
    <t>Шабанов Константин</t>
  </si>
  <si>
    <t>Курашёв Сергей</t>
  </si>
  <si>
    <t>Клоков Дмитрий</t>
  </si>
  <si>
    <t>Зарезин Алексей</t>
  </si>
  <si>
    <t>Стрелков Алексей</t>
  </si>
  <si>
    <t>Самойлов Максим</t>
  </si>
  <si>
    <t>г. Крымск, Краснодарский край</t>
  </si>
  <si>
    <t>г. Новочеркасск, Ростовская обл.</t>
  </si>
  <si>
    <t>Kurash Team</t>
  </si>
  <si>
    <t>г. Астрахань</t>
  </si>
  <si>
    <t>ДОСААФ РФ Астрахань</t>
  </si>
  <si>
    <t xml:space="preserve">СК Волгоградской области/Светлоярская ДЮСШ/ "АлИг"
</t>
  </si>
  <si>
    <t>АШ Славянск-на-Кубани</t>
  </si>
  <si>
    <t>г. Ейск, Краснодарский край</t>
  </si>
  <si>
    <t>Русь Альфа Трейд</t>
  </si>
  <si>
    <t>Горшколепов Владимир</t>
  </si>
  <si>
    <t>Блюденов Василий</t>
  </si>
  <si>
    <t>Фирсов Сергей</t>
  </si>
  <si>
    <t>Дрофичев Дмитрий</t>
  </si>
  <si>
    <t>Туз Виталий</t>
  </si>
  <si>
    <t>Скляр Евгений</t>
  </si>
  <si>
    <t>Кузнецов Александр</t>
  </si>
  <si>
    <t>Алексанян Левон</t>
  </si>
  <si>
    <t>Траленко Юрий</t>
  </si>
  <si>
    <t>Ченгелиди Филипп</t>
  </si>
  <si>
    <t>Чернышев Сергей</t>
  </si>
  <si>
    <t>Московская обл.</t>
  </si>
  <si>
    <t>СТК Лидер</t>
  </si>
  <si>
    <t>ПОУ Волгоградская автошкола ДОСААФ/ СТК "МоторПарк"</t>
  </si>
  <si>
    <t>г. Кропоткин, Краснодарский край</t>
  </si>
  <si>
    <t>Кропоткин</t>
  </si>
  <si>
    <t>Сочи</t>
  </si>
  <si>
    <t>г. Темрюк, Краснодарский край</t>
  </si>
  <si>
    <t>Крымск</t>
  </si>
  <si>
    <t>ст. Кущевская, Краснодарский край</t>
  </si>
  <si>
    <t>Строков Давид</t>
  </si>
  <si>
    <t>Ходырев Виктор</t>
  </si>
  <si>
    <t>Богданов Сергей</t>
  </si>
  <si>
    <t>Кощеев Владимир</t>
  </si>
  <si>
    <t>Мельник Артур</t>
  </si>
  <si>
    <t>Фирсов Борис</t>
  </si>
  <si>
    <t>Оверченко Владимир</t>
  </si>
  <si>
    <t>Садеков Евгений</t>
  </si>
  <si>
    <t>Гусарова Дарья</t>
  </si>
  <si>
    <t>"Роллинг Мото"</t>
  </si>
  <si>
    <t>Головкин Вячеслав</t>
  </si>
  <si>
    <t>Баранов Иван</t>
  </si>
  <si>
    <t>Фирсанов Артем</t>
  </si>
  <si>
    <t>Костюхин Александр</t>
  </si>
  <si>
    <t>Чернов Дмитрий</t>
  </si>
  <si>
    <t>Юдин Даниил</t>
  </si>
  <si>
    <t>"SSMX Team"</t>
  </si>
  <si>
    <t>"СШОР Сборная ДОСААФ РФ"</t>
  </si>
  <si>
    <t>г. Череповец, Вологодская область</t>
  </si>
  <si>
    <t>"Центр смазочных материалов"</t>
  </si>
  <si>
    <t>г. Майкоп, Республика Адыгея</t>
  </si>
  <si>
    <t>"Усадьба Аносино"</t>
  </si>
  <si>
    <t>Грищук Андрей</t>
  </si>
  <si>
    <t>Губин Сергей</t>
  </si>
  <si>
    <t>г. Выборг, Ленинградская</t>
  </si>
  <si>
    <t>СТК "ДОСААФ"</t>
  </si>
  <si>
    <t>Ерохин Денис</t>
  </si>
  <si>
    <t>Ягнич Сергей</t>
  </si>
  <si>
    <t>Касьянов Артем</t>
  </si>
  <si>
    <t>Акиншин Никита</t>
  </si>
  <si>
    <t>Петренко Павел</t>
  </si>
  <si>
    <t>Назаренко Сергей</t>
  </si>
  <si>
    <t>Мостовой Артем</t>
  </si>
  <si>
    <t>Крайтору Александр</t>
  </si>
  <si>
    <t>Ковтун Алексей</t>
  </si>
  <si>
    <t>Минвук Сонг</t>
  </si>
  <si>
    <t>Наумов Валерий</t>
  </si>
  <si>
    <t>Волгин Роман</t>
  </si>
  <si>
    <t>Мысливец Дмитрий</t>
  </si>
  <si>
    <t>Изюмцев Петр</t>
  </si>
  <si>
    <t>Жибарь Никита</t>
  </si>
  <si>
    <t>Тимченко Михаил</t>
  </si>
  <si>
    <t>Шелестюк Максим</t>
  </si>
  <si>
    <t>г. Владивосток , Приморский край</t>
  </si>
  <si>
    <t>г. Углегорск, Сахалинская область</t>
  </si>
  <si>
    <t>г. Томари, Сахалинская область</t>
  </si>
  <si>
    <t>Ю.Корея</t>
  </si>
  <si>
    <t>п.Славянка, Приморский край</t>
  </si>
  <si>
    <t>г. Находка , Приморский край</t>
  </si>
  <si>
    <t>г.Дальнегорск, Приморский край</t>
  </si>
  <si>
    <t>г. Спасск , Приморский край</t>
  </si>
  <si>
    <t>Кузовов Михаил</t>
  </si>
  <si>
    <t>Огневский Виталий</t>
  </si>
  <si>
    <t>Якушин Николай</t>
  </si>
  <si>
    <t>Юрчук Артем</t>
  </si>
  <si>
    <t>Кузнецов Кирилл</t>
  </si>
  <si>
    <t>Пантелеев Илья</t>
  </si>
  <si>
    <t>Пирожков Егор</t>
  </si>
  <si>
    <t>Пятницкий Богдан</t>
  </si>
  <si>
    <t>Крюковских Михаил</t>
  </si>
  <si>
    <t>Ногтева Анастасия</t>
  </si>
  <si>
    <t>Ильин Сергей</t>
  </si>
  <si>
    <t>Миронов Игорь</t>
  </si>
  <si>
    <t>Шевченко Петр</t>
  </si>
  <si>
    <t>Мешков Сергей</t>
  </si>
  <si>
    <t>г.Владивосток,  Приморский край</t>
  </si>
  <si>
    <t>г.Корсаков, Сахалинская область</t>
  </si>
  <si>
    <t>п. Ливадия,  Приморский край</t>
  </si>
  <si>
    <t>г.Уссурийск,  Приморский край</t>
  </si>
  <si>
    <t>Шаповаленко Сергей</t>
  </si>
  <si>
    <t>Зайцев Степан</t>
  </si>
  <si>
    <t>Щигарев Дмитрий</t>
  </si>
  <si>
    <t>Ревун Александр</t>
  </si>
  <si>
    <t>Гриценко Дмитрий</t>
  </si>
  <si>
    <t>Шевченко Владимир</t>
  </si>
  <si>
    <t>Якушин Сергей</t>
  </si>
  <si>
    <t>Шалавин Аркадий</t>
  </si>
  <si>
    <t>Зубов Сергей</t>
  </si>
  <si>
    <t>Иванов Александр</t>
  </si>
  <si>
    <t>Кирик Дмитрий</t>
  </si>
  <si>
    <t>Овсянников Алексей</t>
  </si>
  <si>
    <t>Немцов Анатолий</t>
  </si>
  <si>
    <t>Колесов Виталий</t>
  </si>
  <si>
    <t>Игнатенко Андрей</t>
  </si>
  <si>
    <t>Дробязин Максим</t>
  </si>
  <si>
    <t>Полиданов Дмитрий</t>
  </si>
  <si>
    <t>Бекерев Илья</t>
  </si>
  <si>
    <t>Черницов Дмитрий</t>
  </si>
  <si>
    <t>Черемных Иван</t>
  </si>
  <si>
    <t>Хомед Денис</t>
  </si>
  <si>
    <t>Буйвол Евгений</t>
  </si>
  <si>
    <t>Новиков Евгений</t>
  </si>
  <si>
    <t>Петров Владислав</t>
  </si>
  <si>
    <t>Ковальчук Александр</t>
  </si>
  <si>
    <t>Бачучин Герман</t>
  </si>
  <si>
    <t>Корсун Павел</t>
  </si>
  <si>
    <t>Батаев Алексей</t>
  </si>
  <si>
    <t>г. Ю-Сахалинск Сахалинская область</t>
  </si>
  <si>
    <t>г. Владивосток,  Приморский край</t>
  </si>
  <si>
    <t>г.Дальнегорск,  Приморский край</t>
  </si>
  <si>
    <t>с. Покровка,  Приморский край</t>
  </si>
  <si>
    <t>п.Славянка,  Приморский край</t>
  </si>
  <si>
    <t>п.Новошахтинский,  Приморский край</t>
  </si>
  <si>
    <t>г.Лесозаводск,  Приморский край</t>
  </si>
  <si>
    <t>Кунцеев Сергей</t>
  </si>
  <si>
    <t>г.Южно-Сахалинск Сахалинская область</t>
  </si>
  <si>
    <t>п. Кавалеров,  Приморский край</t>
  </si>
  <si>
    <t>СПИСКИ СПОРТСМЕНОВ, ДОПУЩЕННЫХ К УЧАСТИЮ В КВАЛИФИКАЦИИ 1-го ФИНАЛА ЧЕМПИОНАТА РОССИИ ПО МОТОКРОССУ 2019 гоа, НАБРАВШИЕ ПО ИТОГАМ СОРЕВНОВПНИЙ В ФЕДЕРАЛЬНЫХ ОКРУГАХ КЛАССИФИКАЦИОННЫЕ ОЧКИ (с 4 места).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</si>
</sst>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Cambria"/>
      <family val="1"/>
      <charset val="204"/>
    </font>
    <font>
      <sz val="14"/>
      <color theme="1" tint="0.24994659260841701"/>
      <name val="Cambria"/>
      <family val="1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Protection="1"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 hidden="1"/>
    </xf>
    <xf numFmtId="0" fontId="2" fillId="5" borderId="0" xfId="0" applyFont="1" applyFill="1" applyProtection="1">
      <protection locked="0"/>
    </xf>
    <xf numFmtId="0" fontId="2" fillId="5" borderId="0" xfId="0" applyFont="1" applyFill="1"/>
    <xf numFmtId="0" fontId="2" fillId="5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0" fontId="8" fillId="4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4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2" xfId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5" xfId="1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904875</xdr:rowOff>
    </xdr:from>
    <xdr:to>
      <xdr:col>7</xdr:col>
      <xdr:colOff>0</xdr:colOff>
      <xdr:row>1</xdr:row>
      <xdr:rowOff>0</xdr:rowOff>
    </xdr:to>
    <xdr:pic>
      <xdr:nvPicPr>
        <xdr:cNvPr id="2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0637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79375</xdr:colOff>
      <xdr:row>1</xdr:row>
      <xdr:rowOff>31750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403350" cy="841375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2667001</xdr:colOff>
      <xdr:row>0</xdr:row>
      <xdr:rowOff>0</xdr:rowOff>
    </xdr:from>
    <xdr:to>
      <xdr:col>6</xdr:col>
      <xdr:colOff>3321503</xdr:colOff>
      <xdr:row>0</xdr:row>
      <xdr:rowOff>793750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87126" y="0"/>
          <a:ext cx="654502" cy="793750"/>
        </a:xfrm>
        <a:prstGeom prst="rect">
          <a:avLst/>
        </a:prstGeom>
      </xdr:spPr>
    </xdr:pic>
    <xdr:clientData/>
  </xdr:twoCellAnchor>
  <xdr:twoCellAnchor>
    <xdr:from>
      <xdr:col>2</xdr:col>
      <xdr:colOff>730250</xdr:colOff>
      <xdr:row>0</xdr:row>
      <xdr:rowOff>27214</xdr:rowOff>
    </xdr:from>
    <xdr:to>
      <xdr:col>6</xdr:col>
      <xdr:colOff>2444750</xdr:colOff>
      <xdr:row>0</xdr:row>
      <xdr:rowOff>793750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2816225" y="27214"/>
          <a:ext cx="8248650" cy="76653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904875</xdr:rowOff>
    </xdr:from>
    <xdr:to>
      <xdr:col>7</xdr:col>
      <xdr:colOff>0</xdr:colOff>
      <xdr:row>1</xdr:row>
      <xdr:rowOff>0</xdr:rowOff>
    </xdr:to>
    <xdr:pic>
      <xdr:nvPicPr>
        <xdr:cNvPr id="2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0637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79375</xdr:colOff>
      <xdr:row>1</xdr:row>
      <xdr:rowOff>31750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403350" cy="841375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2667001</xdr:colOff>
      <xdr:row>0</xdr:row>
      <xdr:rowOff>0</xdr:rowOff>
    </xdr:from>
    <xdr:to>
      <xdr:col>6</xdr:col>
      <xdr:colOff>3321503</xdr:colOff>
      <xdr:row>0</xdr:row>
      <xdr:rowOff>793750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87126" y="0"/>
          <a:ext cx="654502" cy="793750"/>
        </a:xfrm>
        <a:prstGeom prst="rect">
          <a:avLst/>
        </a:prstGeom>
      </xdr:spPr>
    </xdr:pic>
    <xdr:clientData/>
  </xdr:twoCellAnchor>
  <xdr:twoCellAnchor>
    <xdr:from>
      <xdr:col>2</xdr:col>
      <xdr:colOff>730250</xdr:colOff>
      <xdr:row>0</xdr:row>
      <xdr:rowOff>27214</xdr:rowOff>
    </xdr:from>
    <xdr:to>
      <xdr:col>6</xdr:col>
      <xdr:colOff>2444750</xdr:colOff>
      <xdr:row>0</xdr:row>
      <xdr:rowOff>793750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2816225" y="27214"/>
          <a:ext cx="8248650" cy="76653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IZ80"/>
  <sheetViews>
    <sheetView tabSelected="1" topLeftCell="A32" zoomScale="80" zoomScaleNormal="80" zoomScalePageLayoutView="75" workbookViewId="0">
      <selection activeCell="A78" sqref="A78:XFD80"/>
    </sheetView>
  </sheetViews>
  <sheetFormatPr defaultColWidth="0" defaultRowHeight="18.75"/>
  <cols>
    <col min="1" max="1" width="19.85546875" style="19" customWidth="1"/>
    <col min="2" max="2" width="11.42578125" style="19" customWidth="1"/>
    <col min="3" max="3" width="15" style="19" customWidth="1"/>
    <col min="4" max="4" width="8.7109375" style="26" bestFit="1" customWidth="1"/>
    <col min="5" max="5" width="30.7109375" style="19" customWidth="1"/>
    <col min="6" max="6" width="43.5703125" style="19" customWidth="1"/>
    <col min="7" max="7" width="64.28515625" style="19" customWidth="1"/>
    <col min="8" max="8" width="22.140625" style="5" hidden="1" customWidth="1"/>
    <col min="9" max="9" width="0" style="3" hidden="1" customWidth="1"/>
    <col min="10" max="10" width="7.5703125" style="5" hidden="1" customWidth="1"/>
    <col min="11" max="11" width="12.42578125" style="5" hidden="1" customWidth="1"/>
    <col min="12" max="12" width="16.5703125" style="5" hidden="1" customWidth="1"/>
    <col min="13" max="19" width="12.42578125" style="5" hidden="1" customWidth="1"/>
    <col min="20" max="21" width="13.140625" style="5" hidden="1" customWidth="1"/>
    <col min="22" max="31" width="12.42578125" style="5" hidden="1" customWidth="1"/>
    <col min="32" max="32" width="13.7109375" style="5" hidden="1" customWidth="1"/>
    <col min="33" max="33" width="11.85546875" style="5" hidden="1" customWidth="1"/>
    <col min="34" max="34" width="16.28515625" style="5" hidden="1" customWidth="1"/>
    <col min="35" max="42" width="12" style="5" hidden="1" customWidth="1"/>
    <col min="43" max="44" width="12.7109375" style="5" hidden="1" customWidth="1"/>
    <col min="45" max="54" width="12" style="5" hidden="1" customWidth="1"/>
    <col min="55" max="55" width="13.28515625" style="5" hidden="1" customWidth="1"/>
    <col min="56" max="56" width="13.5703125" style="5" hidden="1" customWidth="1"/>
    <col min="57" max="57" width="19" style="5" hidden="1" customWidth="1"/>
    <col min="58" max="65" width="12.42578125" style="5" hidden="1" customWidth="1"/>
    <col min="66" max="87" width="13.140625" style="5" hidden="1" customWidth="1"/>
    <col min="88" max="97" width="12.42578125" style="5" hidden="1" customWidth="1"/>
    <col min="98" max="98" width="13.7109375" style="5" hidden="1" customWidth="1"/>
    <col min="99" max="99" width="12.85546875" style="5" hidden="1" customWidth="1"/>
    <col min="100" max="100" width="18.7109375" style="5" hidden="1" customWidth="1"/>
    <col min="101" max="108" width="12" style="5" hidden="1" customWidth="1"/>
    <col min="109" max="122" width="12.7109375" style="5" hidden="1" customWidth="1"/>
    <col min="123" max="125" width="12.7109375" style="3" hidden="1" customWidth="1"/>
    <col min="126" max="130" width="12.7109375" style="5" hidden="1" customWidth="1"/>
    <col min="131" max="140" width="12" style="5" hidden="1" customWidth="1"/>
    <col min="141" max="141" width="13.28515625" style="5" hidden="1" customWidth="1"/>
    <col min="142" max="142" width="13.140625" style="5" hidden="1" customWidth="1"/>
    <col min="143" max="143" width="8.7109375" style="6" hidden="1" customWidth="1"/>
    <col min="144" max="144" width="32" style="6" hidden="1" customWidth="1"/>
    <col min="145" max="145" width="30.5703125" style="6" hidden="1" customWidth="1"/>
    <col min="146" max="146" width="3.7109375" style="6" hidden="1" customWidth="1"/>
    <col min="147" max="147" width="11.7109375" style="6" hidden="1" customWidth="1"/>
    <col min="148" max="148" width="49.7109375" style="5" hidden="1" customWidth="1"/>
    <col min="149" max="149" width="33.140625" style="5" hidden="1" customWidth="1"/>
    <col min="150" max="150" width="51.42578125" style="5" hidden="1" customWidth="1"/>
    <col min="151" max="151" width="9.5703125" style="5" hidden="1" customWidth="1"/>
    <col min="152" max="153" width="2.85546875" style="5" hidden="1" customWidth="1"/>
    <col min="154" max="154" width="5.42578125" style="5" hidden="1" customWidth="1"/>
    <col min="155" max="155" width="12.42578125" style="5" hidden="1" customWidth="1"/>
    <col min="156" max="156" width="16.5703125" style="5" hidden="1" customWidth="1"/>
    <col min="157" max="163" width="12.42578125" style="5" hidden="1" customWidth="1"/>
    <col min="164" max="165" width="13.140625" style="5" hidden="1" customWidth="1"/>
    <col min="166" max="175" width="12.42578125" style="5" hidden="1" customWidth="1"/>
    <col min="176" max="176" width="13.7109375" style="5" hidden="1" customWidth="1"/>
    <col min="177" max="177" width="13.140625" style="5" hidden="1" customWidth="1"/>
    <col min="178" max="178" width="16.28515625" style="5" hidden="1" customWidth="1"/>
    <col min="179" max="186" width="12" style="5" hidden="1" customWidth="1"/>
    <col min="187" max="188" width="12.7109375" style="5" hidden="1" customWidth="1"/>
    <col min="189" max="198" width="12" style="5" hidden="1" customWidth="1"/>
    <col min="199" max="199" width="13.28515625" style="5" hidden="1" customWidth="1"/>
    <col min="200" max="200" width="13.5703125" style="5" hidden="1" customWidth="1"/>
    <col min="201" max="201" width="19" style="5" hidden="1" customWidth="1"/>
    <col min="202" max="209" width="12.42578125" style="5" hidden="1" customWidth="1"/>
    <col min="210" max="220" width="13.140625" style="5" hidden="1" customWidth="1"/>
    <col min="221" max="221" width="12.42578125" style="5" hidden="1" customWidth="1"/>
    <col min="222" max="222" width="13.7109375" style="5" hidden="1" customWidth="1"/>
    <col min="223" max="223" width="13.28515625" style="5" hidden="1" customWidth="1"/>
    <col min="224" max="224" width="18.7109375" style="5" hidden="1" customWidth="1"/>
    <col min="225" max="232" width="12" style="5" hidden="1" customWidth="1"/>
    <col min="233" max="243" width="12.7109375" style="5" hidden="1" customWidth="1"/>
    <col min="244" max="244" width="12" style="5" hidden="1" customWidth="1"/>
    <col min="245" max="245" width="13.28515625" style="5" hidden="1" customWidth="1"/>
    <col min="246" max="246" width="12.7109375" style="5" hidden="1" customWidth="1"/>
    <col min="247" max="247" width="10.7109375" style="5" hidden="1" customWidth="1"/>
    <col min="248" max="248" width="5.28515625" style="5" hidden="1" customWidth="1"/>
    <col min="249" max="249" width="5" style="5" hidden="1" customWidth="1"/>
    <col min="250" max="250" width="4.140625" style="5" hidden="1" customWidth="1"/>
    <col min="251" max="251" width="9.140625" style="5" hidden="1" customWidth="1"/>
    <col min="252" max="255" width="0" style="5" hidden="1" customWidth="1"/>
    <col min="256" max="256" width="5.28515625" style="5" hidden="1" customWidth="1"/>
    <col min="257" max="257" width="5" style="5" hidden="1" customWidth="1"/>
    <col min="258" max="258" width="4.140625" style="5" hidden="1" customWidth="1"/>
    <col min="259" max="260" width="9.140625" style="5" hidden="1" customWidth="1"/>
    <col min="261" max="16384" width="0" style="5" hidden="1"/>
  </cols>
  <sheetData>
    <row r="1" spans="1:255" ht="63.75" customHeight="1">
      <c r="A1" s="1"/>
      <c r="B1" s="1"/>
      <c r="C1" s="1"/>
      <c r="D1" s="25"/>
      <c r="E1" s="2"/>
      <c r="F1" s="2"/>
      <c r="G1"/>
      <c r="H1"/>
      <c r="J1" s="4"/>
    </row>
    <row r="2" spans="1:255" ht="75.75" customHeight="1" thickBot="1">
      <c r="A2" s="37" t="s">
        <v>206</v>
      </c>
      <c r="B2" s="37"/>
      <c r="C2" s="37"/>
      <c r="D2" s="37"/>
      <c r="E2" s="37"/>
      <c r="F2" s="37"/>
      <c r="G2" s="37"/>
      <c r="H2" s="37"/>
      <c r="J2" s="7"/>
    </row>
    <row r="3" spans="1:255" ht="19.5" customHeight="1">
      <c r="A3" s="38" t="s">
        <v>34</v>
      </c>
      <c r="B3" s="38" t="s">
        <v>35</v>
      </c>
      <c r="C3" s="38" t="s">
        <v>17</v>
      </c>
      <c r="D3" s="41" t="s">
        <v>0</v>
      </c>
      <c r="E3" s="38" t="s">
        <v>19</v>
      </c>
      <c r="F3" s="38" t="s">
        <v>15</v>
      </c>
      <c r="G3" s="38" t="s">
        <v>16</v>
      </c>
      <c r="H3" s="43" t="s">
        <v>10</v>
      </c>
      <c r="J3" s="12"/>
      <c r="EU3" s="6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1"/>
      <c r="IN3" s="10"/>
      <c r="IO3" s="10"/>
      <c r="IP3" s="10"/>
    </row>
    <row r="4" spans="1:255" ht="18.75" customHeight="1">
      <c r="A4" s="39"/>
      <c r="B4" s="40"/>
      <c r="C4" s="39"/>
      <c r="D4" s="42"/>
      <c r="E4" s="40"/>
      <c r="F4" s="39"/>
      <c r="G4" s="40"/>
      <c r="H4" s="44"/>
      <c r="J4" s="12"/>
      <c r="L4" s="5" t="s">
        <v>3</v>
      </c>
      <c r="AH4" s="5" t="s">
        <v>4</v>
      </c>
      <c r="BE4" s="5" t="s">
        <v>5</v>
      </c>
      <c r="CV4" s="5" t="s">
        <v>6</v>
      </c>
      <c r="EN4" s="6">
        <v>1</v>
      </c>
      <c r="EO4" s="6">
        <v>2</v>
      </c>
      <c r="EY4" s="8"/>
      <c r="EZ4" s="8"/>
      <c r="FA4" s="8"/>
      <c r="FB4" s="9"/>
      <c r="FC4" s="9"/>
      <c r="FD4" s="9"/>
      <c r="FE4" s="9"/>
      <c r="FF4" s="10"/>
      <c r="FG4" s="10"/>
      <c r="FH4" s="10"/>
      <c r="FI4" s="10"/>
      <c r="FJ4" s="10"/>
      <c r="FK4" s="10" t="s">
        <v>12</v>
      </c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5" ht="19.5" thickBot="1">
      <c r="A5" s="39"/>
      <c r="B5" s="40"/>
      <c r="C5" s="39"/>
      <c r="D5" s="42"/>
      <c r="E5" s="40"/>
      <c r="F5" s="39"/>
      <c r="G5" s="40"/>
      <c r="H5" s="45"/>
      <c r="J5" s="13"/>
      <c r="K5" s="5">
        <v>1</v>
      </c>
      <c r="L5" s="5">
        <v>2</v>
      </c>
      <c r="M5" s="5">
        <v>3</v>
      </c>
      <c r="N5" s="5">
        <v>4</v>
      </c>
      <c r="O5" s="5">
        <v>5</v>
      </c>
      <c r="P5" s="5">
        <v>6</v>
      </c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  <c r="X5" s="5">
        <v>14</v>
      </c>
      <c r="Y5" s="5">
        <v>15</v>
      </c>
      <c r="Z5" s="5">
        <v>16</v>
      </c>
      <c r="AA5" s="5">
        <v>17</v>
      </c>
      <c r="AB5" s="5">
        <v>18</v>
      </c>
      <c r="AC5" s="5">
        <v>19</v>
      </c>
      <c r="AD5" s="5">
        <v>20</v>
      </c>
      <c r="AE5" s="5">
        <v>21</v>
      </c>
      <c r="AF5" s="5" t="s">
        <v>1</v>
      </c>
      <c r="AH5" s="5">
        <v>1</v>
      </c>
      <c r="AI5" s="5">
        <v>2</v>
      </c>
      <c r="AJ5" s="5">
        <v>3</v>
      </c>
      <c r="AK5" s="5">
        <v>4</v>
      </c>
      <c r="AL5" s="5">
        <v>5</v>
      </c>
      <c r="AM5" s="5">
        <v>6</v>
      </c>
      <c r="AN5" s="5">
        <v>7</v>
      </c>
      <c r="AO5" s="5">
        <v>8</v>
      </c>
      <c r="AP5" s="5">
        <v>9</v>
      </c>
      <c r="AQ5" s="5">
        <v>10</v>
      </c>
      <c r="AR5" s="5">
        <v>11</v>
      </c>
      <c r="AS5" s="5">
        <v>12</v>
      </c>
      <c r="AT5" s="5">
        <v>13</v>
      </c>
      <c r="AU5" s="5">
        <v>14</v>
      </c>
      <c r="AV5" s="5">
        <v>15</v>
      </c>
      <c r="AW5" s="5">
        <v>16</v>
      </c>
      <c r="AX5" s="5">
        <v>17</v>
      </c>
      <c r="AY5" s="5">
        <v>18</v>
      </c>
      <c r="AZ5" s="5">
        <v>19</v>
      </c>
      <c r="BA5" s="5">
        <v>20</v>
      </c>
      <c r="BC5" s="5" t="s">
        <v>2</v>
      </c>
      <c r="BE5" s="5">
        <v>1</v>
      </c>
      <c r="BF5" s="5">
        <v>2</v>
      </c>
      <c r="BG5" s="5">
        <v>3</v>
      </c>
      <c r="BH5" s="5">
        <v>4</v>
      </c>
      <c r="BI5" s="5">
        <v>5</v>
      </c>
      <c r="BJ5" s="5">
        <v>6</v>
      </c>
      <c r="BK5" s="5">
        <v>7</v>
      </c>
      <c r="BL5" s="5">
        <v>8</v>
      </c>
      <c r="BM5" s="5">
        <v>9</v>
      </c>
      <c r="BN5" s="5">
        <v>10</v>
      </c>
      <c r="BO5" s="5">
        <v>11</v>
      </c>
      <c r="BP5" s="5">
        <v>12</v>
      </c>
      <c r="BQ5" s="5">
        <v>13</v>
      </c>
      <c r="BR5" s="5">
        <v>14</v>
      </c>
      <c r="BS5" s="5">
        <v>15</v>
      </c>
      <c r="BT5" s="5">
        <v>16</v>
      </c>
      <c r="BU5" s="5">
        <v>17</v>
      </c>
      <c r="BV5" s="5">
        <v>18</v>
      </c>
      <c r="BW5" s="5">
        <v>19</v>
      </c>
      <c r="BX5" s="5">
        <v>20</v>
      </c>
      <c r="BY5" s="5">
        <v>21</v>
      </c>
      <c r="BZ5" s="5">
        <v>22</v>
      </c>
      <c r="CA5" s="5">
        <v>23</v>
      </c>
      <c r="CB5" s="5">
        <v>24</v>
      </c>
      <c r="CC5" s="5">
        <v>25</v>
      </c>
      <c r="CD5" s="5">
        <v>26</v>
      </c>
      <c r="CE5" s="5">
        <v>27</v>
      </c>
      <c r="CF5" s="5">
        <v>28</v>
      </c>
      <c r="CG5" s="5">
        <v>29</v>
      </c>
      <c r="CH5" s="5">
        <v>30</v>
      </c>
      <c r="CI5" s="5">
        <v>31</v>
      </c>
      <c r="CJ5" s="5">
        <v>32</v>
      </c>
      <c r="CK5" s="5">
        <v>33</v>
      </c>
      <c r="CL5" s="5">
        <v>34</v>
      </c>
      <c r="CM5" s="5">
        <v>35</v>
      </c>
      <c r="CN5" s="5">
        <v>36</v>
      </c>
      <c r="CO5" s="5">
        <v>37</v>
      </c>
      <c r="CP5" s="5">
        <v>38</v>
      </c>
      <c r="CQ5" s="5">
        <v>39</v>
      </c>
      <c r="CR5" s="5">
        <v>40</v>
      </c>
      <c r="CV5" s="5">
        <v>1</v>
      </c>
      <c r="CW5" s="5">
        <v>2</v>
      </c>
      <c r="CX5" s="5">
        <v>3</v>
      </c>
      <c r="CY5" s="5">
        <v>4</v>
      </c>
      <c r="CZ5" s="5">
        <v>5</v>
      </c>
      <c r="DA5" s="5">
        <v>6</v>
      </c>
      <c r="DB5" s="5">
        <v>7</v>
      </c>
      <c r="DC5" s="5">
        <v>8</v>
      </c>
      <c r="DD5" s="5">
        <v>9</v>
      </c>
      <c r="DE5" s="5">
        <v>10</v>
      </c>
      <c r="DF5" s="5">
        <v>11</v>
      </c>
      <c r="DG5" s="5">
        <v>12</v>
      </c>
      <c r="DH5" s="5">
        <v>13</v>
      </c>
      <c r="DI5" s="5">
        <v>14</v>
      </c>
      <c r="DJ5" s="5">
        <v>15</v>
      </c>
      <c r="DK5" s="5">
        <v>16</v>
      </c>
      <c r="DL5" s="5">
        <v>17</v>
      </c>
      <c r="DM5" s="5">
        <v>18</v>
      </c>
      <c r="DN5" s="5">
        <v>19</v>
      </c>
      <c r="DO5" s="5">
        <v>20</v>
      </c>
      <c r="DP5" s="5">
        <v>21</v>
      </c>
      <c r="DQ5" s="5">
        <v>22</v>
      </c>
      <c r="DR5" s="5">
        <v>23</v>
      </c>
      <c r="DS5" s="5">
        <v>24</v>
      </c>
      <c r="DT5" s="5">
        <v>25</v>
      </c>
      <c r="DU5" s="5">
        <v>26</v>
      </c>
      <c r="DV5" s="5">
        <v>27</v>
      </c>
      <c r="DW5" s="5">
        <v>28</v>
      </c>
      <c r="DX5" s="5">
        <v>29</v>
      </c>
      <c r="DY5" s="5">
        <v>30</v>
      </c>
      <c r="DZ5" s="5">
        <v>31</v>
      </c>
      <c r="EA5" s="5">
        <v>32</v>
      </c>
      <c r="EB5" s="5">
        <v>33</v>
      </c>
      <c r="EC5" s="5">
        <v>34</v>
      </c>
      <c r="ED5" s="5">
        <v>35</v>
      </c>
      <c r="EE5" s="5">
        <v>36</v>
      </c>
      <c r="EF5" s="5">
        <v>37</v>
      </c>
      <c r="EG5" s="5">
        <v>38</v>
      </c>
      <c r="EH5" s="5">
        <v>39</v>
      </c>
      <c r="EI5" s="5">
        <v>40</v>
      </c>
      <c r="EQ5" s="6" t="s">
        <v>11</v>
      </c>
      <c r="ER5" s="5" t="s">
        <v>8</v>
      </c>
      <c r="ES5" s="5" t="s">
        <v>9</v>
      </c>
      <c r="ET5" s="14" t="s">
        <v>7</v>
      </c>
      <c r="EV5" s="5" t="s">
        <v>13</v>
      </c>
      <c r="EW5" s="5" t="s">
        <v>14</v>
      </c>
      <c r="EY5" s="10"/>
      <c r="EZ5" s="10" t="s">
        <v>3</v>
      </c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 t="s">
        <v>4</v>
      </c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 t="s">
        <v>5</v>
      </c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 t="s">
        <v>6</v>
      </c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1"/>
      <c r="IN5" s="10"/>
      <c r="IO5" s="10"/>
      <c r="IP5" s="10"/>
      <c r="IQ5" s="10"/>
    </row>
    <row r="6" spans="1:255" s="28" customFormat="1" ht="37.5">
      <c r="A6" s="55" t="s">
        <v>216</v>
      </c>
      <c r="B6" s="58" t="s">
        <v>66</v>
      </c>
      <c r="C6" s="49">
        <v>3</v>
      </c>
      <c r="D6" s="46">
        <v>32</v>
      </c>
      <c r="E6" s="49" t="s">
        <v>79</v>
      </c>
      <c r="F6" s="46" t="s">
        <v>68</v>
      </c>
      <c r="G6" s="64" t="s">
        <v>174</v>
      </c>
      <c r="H6" s="27" t="e">
        <f>#REF!+#REF!</f>
        <v>#REF!</v>
      </c>
      <c r="J6" s="29"/>
      <c r="K6" s="28" t="e">
        <f>IF(#REF!=1,25,0)</f>
        <v>#REF!</v>
      </c>
      <c r="L6" s="28" t="e">
        <f>IF(#REF!=2,22,0)</f>
        <v>#REF!</v>
      </c>
      <c r="M6" s="28" t="e">
        <f>IF(#REF!=3,20,0)</f>
        <v>#REF!</v>
      </c>
      <c r="N6" s="28" t="e">
        <f>IF(#REF!=4,18,0)</f>
        <v>#REF!</v>
      </c>
      <c r="O6" s="28" t="e">
        <f>IF(#REF!=5,16,0)</f>
        <v>#REF!</v>
      </c>
      <c r="P6" s="28" t="e">
        <f>IF(#REF!=6,15,0)</f>
        <v>#REF!</v>
      </c>
      <c r="Q6" s="28" t="e">
        <f>IF(#REF!=7,14,0)</f>
        <v>#REF!</v>
      </c>
      <c r="R6" s="28" t="e">
        <f>IF(#REF!=8,13,0)</f>
        <v>#REF!</v>
      </c>
      <c r="S6" s="28" t="e">
        <f>IF(#REF!=9,12,0)</f>
        <v>#REF!</v>
      </c>
      <c r="T6" s="28" t="e">
        <f>IF(#REF!=10,11,0)</f>
        <v>#REF!</v>
      </c>
      <c r="U6" s="28" t="e">
        <f>IF(#REF!=11,10,0)</f>
        <v>#REF!</v>
      </c>
      <c r="V6" s="28" t="e">
        <f>IF(#REF!=12,9,0)</f>
        <v>#REF!</v>
      </c>
      <c r="W6" s="28" t="e">
        <f>IF(#REF!=13,8,0)</f>
        <v>#REF!</v>
      </c>
      <c r="X6" s="28" t="e">
        <f>IF(#REF!=14,7,0)</f>
        <v>#REF!</v>
      </c>
      <c r="Y6" s="28" t="e">
        <f>IF(#REF!=15,6,0)</f>
        <v>#REF!</v>
      </c>
      <c r="Z6" s="28" t="e">
        <f>IF(#REF!=16,5,0)</f>
        <v>#REF!</v>
      </c>
      <c r="AA6" s="28" t="e">
        <f>IF(#REF!=17,4,0)</f>
        <v>#REF!</v>
      </c>
      <c r="AB6" s="28" t="e">
        <f>IF(#REF!=18,3,0)</f>
        <v>#REF!</v>
      </c>
      <c r="AC6" s="28" t="e">
        <f>IF(#REF!=19,2,0)</f>
        <v>#REF!</v>
      </c>
      <c r="AD6" s="28" t="e">
        <f>IF(#REF!=20,1,0)</f>
        <v>#REF!</v>
      </c>
      <c r="AE6" s="28" t="e">
        <f>IF(#REF!&gt;20,0,0)</f>
        <v>#REF!</v>
      </c>
      <c r="AF6" s="28" t="e">
        <f>IF(#REF!="сх",0,0)</f>
        <v>#REF!</v>
      </c>
      <c r="AG6" s="28" t="e">
        <f t="shared" ref="AG6:AG11" si="0">SUM(K6:AE6)</f>
        <v>#REF!</v>
      </c>
      <c r="AH6" s="28" t="e">
        <f>IF(#REF!=1,25,0)</f>
        <v>#REF!</v>
      </c>
      <c r="AI6" s="28" t="e">
        <f>IF(#REF!=2,22,0)</f>
        <v>#REF!</v>
      </c>
      <c r="AJ6" s="28" t="e">
        <f>IF(#REF!=3,20,0)</f>
        <v>#REF!</v>
      </c>
      <c r="AK6" s="28" t="e">
        <f>IF(#REF!=4,18,0)</f>
        <v>#REF!</v>
      </c>
      <c r="AL6" s="28" t="e">
        <f>IF(#REF!=5,16,0)</f>
        <v>#REF!</v>
      </c>
      <c r="AM6" s="28" t="e">
        <f>IF(#REF!=6,15,0)</f>
        <v>#REF!</v>
      </c>
      <c r="AN6" s="28" t="e">
        <f>IF(#REF!=7,14,0)</f>
        <v>#REF!</v>
      </c>
      <c r="AO6" s="28" t="e">
        <f>IF(#REF!=8,13,0)</f>
        <v>#REF!</v>
      </c>
      <c r="AP6" s="28" t="e">
        <f>IF(#REF!=9,12,0)</f>
        <v>#REF!</v>
      </c>
      <c r="AQ6" s="28" t="e">
        <f>IF(#REF!=10,11,0)</f>
        <v>#REF!</v>
      </c>
      <c r="AR6" s="28" t="e">
        <f>IF(#REF!=11,10,0)</f>
        <v>#REF!</v>
      </c>
      <c r="AS6" s="28" t="e">
        <f>IF(#REF!=12,9,0)</f>
        <v>#REF!</v>
      </c>
      <c r="AT6" s="28" t="e">
        <f>IF(#REF!=13,8,0)</f>
        <v>#REF!</v>
      </c>
      <c r="AU6" s="28" t="e">
        <f>IF(#REF!=14,7,0)</f>
        <v>#REF!</v>
      </c>
      <c r="AV6" s="28" t="e">
        <f>IF(#REF!=15,6,0)</f>
        <v>#REF!</v>
      </c>
      <c r="AW6" s="28" t="e">
        <f>IF(#REF!=16,5,0)</f>
        <v>#REF!</v>
      </c>
      <c r="AX6" s="28" t="e">
        <f>IF(#REF!=17,4,0)</f>
        <v>#REF!</v>
      </c>
      <c r="AY6" s="28" t="e">
        <f>IF(#REF!=18,3,0)</f>
        <v>#REF!</v>
      </c>
      <c r="AZ6" s="28" t="e">
        <f>IF(#REF!=19,2,0)</f>
        <v>#REF!</v>
      </c>
      <c r="BA6" s="28" t="e">
        <f>IF(#REF!=20,1,0)</f>
        <v>#REF!</v>
      </c>
      <c r="BB6" s="28" t="e">
        <f>IF(#REF!&gt;20,0,0)</f>
        <v>#REF!</v>
      </c>
      <c r="BC6" s="28" t="e">
        <f>IF(#REF!="сх",0,0)</f>
        <v>#REF!</v>
      </c>
      <c r="BD6" s="28" t="e">
        <f t="shared" ref="BD6:BD11" si="1">SUM(AH6:BB6)</f>
        <v>#REF!</v>
      </c>
      <c r="BE6" s="28" t="e">
        <f>IF(#REF!=1,45,0)</f>
        <v>#REF!</v>
      </c>
      <c r="BF6" s="28" t="e">
        <f>IF(#REF!=2,42,0)</f>
        <v>#REF!</v>
      </c>
      <c r="BG6" s="28" t="e">
        <f>IF(#REF!=3,40,0)</f>
        <v>#REF!</v>
      </c>
      <c r="BH6" s="28" t="e">
        <f>IF(#REF!=4,38,0)</f>
        <v>#REF!</v>
      </c>
      <c r="BI6" s="28" t="e">
        <f>IF(#REF!=5,36,0)</f>
        <v>#REF!</v>
      </c>
      <c r="BJ6" s="28" t="e">
        <f>IF(#REF!=6,35,0)</f>
        <v>#REF!</v>
      </c>
      <c r="BK6" s="28" t="e">
        <f>IF(#REF!=7,34,0)</f>
        <v>#REF!</v>
      </c>
      <c r="BL6" s="28" t="e">
        <f>IF(#REF!=8,33,0)</f>
        <v>#REF!</v>
      </c>
      <c r="BM6" s="28" t="e">
        <f>IF(#REF!=9,32,0)</f>
        <v>#REF!</v>
      </c>
      <c r="BN6" s="28" t="e">
        <f>IF(#REF!=10,31,0)</f>
        <v>#REF!</v>
      </c>
      <c r="BO6" s="28" t="e">
        <f>IF(#REF!=11,30,0)</f>
        <v>#REF!</v>
      </c>
      <c r="BP6" s="28" t="e">
        <f>IF(#REF!=12,29,0)</f>
        <v>#REF!</v>
      </c>
      <c r="BQ6" s="28" t="e">
        <f>IF(#REF!=13,28,0)</f>
        <v>#REF!</v>
      </c>
      <c r="BR6" s="28" t="e">
        <f>IF(#REF!=14,27,0)</f>
        <v>#REF!</v>
      </c>
      <c r="BS6" s="28" t="e">
        <f>IF(#REF!=15,26,0)</f>
        <v>#REF!</v>
      </c>
      <c r="BT6" s="28" t="e">
        <f>IF(#REF!=16,25,0)</f>
        <v>#REF!</v>
      </c>
      <c r="BU6" s="28" t="e">
        <f>IF(#REF!=17,24,0)</f>
        <v>#REF!</v>
      </c>
      <c r="BV6" s="28" t="e">
        <f>IF(#REF!=18,23,0)</f>
        <v>#REF!</v>
      </c>
      <c r="BW6" s="28" t="e">
        <f>IF(#REF!=19,22,0)</f>
        <v>#REF!</v>
      </c>
      <c r="BX6" s="28" t="e">
        <f>IF(#REF!=20,21,0)</f>
        <v>#REF!</v>
      </c>
      <c r="BY6" s="28" t="e">
        <f>IF(#REF!=21,20,0)</f>
        <v>#REF!</v>
      </c>
      <c r="BZ6" s="28" t="e">
        <f>IF(#REF!=22,19,0)</f>
        <v>#REF!</v>
      </c>
      <c r="CA6" s="28" t="e">
        <f>IF(#REF!=23,18,0)</f>
        <v>#REF!</v>
      </c>
      <c r="CB6" s="28" t="e">
        <f>IF(#REF!=24,17,0)</f>
        <v>#REF!</v>
      </c>
      <c r="CC6" s="28" t="e">
        <f>IF(#REF!=25,16,0)</f>
        <v>#REF!</v>
      </c>
      <c r="CD6" s="28" t="e">
        <f>IF(#REF!=26,15,0)</f>
        <v>#REF!</v>
      </c>
      <c r="CE6" s="28" t="e">
        <f>IF(#REF!=27,14,0)</f>
        <v>#REF!</v>
      </c>
      <c r="CF6" s="28" t="e">
        <f>IF(#REF!=28,13,0)</f>
        <v>#REF!</v>
      </c>
      <c r="CG6" s="28" t="e">
        <f>IF(#REF!=29,12,0)</f>
        <v>#REF!</v>
      </c>
      <c r="CH6" s="28" t="e">
        <f>IF(#REF!=30,11,0)</f>
        <v>#REF!</v>
      </c>
      <c r="CI6" s="28" t="e">
        <f>IF(#REF!=31,10,0)</f>
        <v>#REF!</v>
      </c>
      <c r="CJ6" s="28" t="e">
        <f>IF(#REF!=32,9,0)</f>
        <v>#REF!</v>
      </c>
      <c r="CK6" s="28" t="e">
        <f>IF(#REF!=33,8,0)</f>
        <v>#REF!</v>
      </c>
      <c r="CL6" s="28" t="e">
        <f>IF(#REF!=34,7,0)</f>
        <v>#REF!</v>
      </c>
      <c r="CM6" s="28" t="e">
        <f>IF(#REF!=35,6,0)</f>
        <v>#REF!</v>
      </c>
      <c r="CN6" s="28" t="e">
        <f>IF(#REF!=36,5,0)</f>
        <v>#REF!</v>
      </c>
      <c r="CO6" s="28" t="e">
        <f>IF(#REF!=37,4,0)</f>
        <v>#REF!</v>
      </c>
      <c r="CP6" s="28" t="e">
        <f>IF(#REF!=38,3,0)</f>
        <v>#REF!</v>
      </c>
      <c r="CQ6" s="28" t="e">
        <f>IF(#REF!=39,2,0)</f>
        <v>#REF!</v>
      </c>
      <c r="CR6" s="28" t="e">
        <f>IF(#REF!=40,1,0)</f>
        <v>#REF!</v>
      </c>
      <c r="CS6" s="28" t="e">
        <f>IF(#REF!&gt;20,0,0)</f>
        <v>#REF!</v>
      </c>
      <c r="CT6" s="28" t="e">
        <f>IF(#REF!="сх",0,0)</f>
        <v>#REF!</v>
      </c>
      <c r="CU6" s="28" t="e">
        <f t="shared" ref="CU6:CU11" si="2">SUM(BE6:CT6)</f>
        <v>#REF!</v>
      </c>
      <c r="CV6" s="28" t="e">
        <f>IF(#REF!=1,45,0)</f>
        <v>#REF!</v>
      </c>
      <c r="CW6" s="28" t="e">
        <f>IF(#REF!=2,42,0)</f>
        <v>#REF!</v>
      </c>
      <c r="CX6" s="28" t="e">
        <f>IF(#REF!=3,40,0)</f>
        <v>#REF!</v>
      </c>
      <c r="CY6" s="28" t="e">
        <f>IF(#REF!=4,38,0)</f>
        <v>#REF!</v>
      </c>
      <c r="CZ6" s="28" t="e">
        <f>IF(#REF!=5,36,0)</f>
        <v>#REF!</v>
      </c>
      <c r="DA6" s="28" t="e">
        <f>IF(#REF!=6,35,0)</f>
        <v>#REF!</v>
      </c>
      <c r="DB6" s="28" t="e">
        <f>IF(#REF!=7,34,0)</f>
        <v>#REF!</v>
      </c>
      <c r="DC6" s="28" t="e">
        <f>IF(#REF!=8,33,0)</f>
        <v>#REF!</v>
      </c>
      <c r="DD6" s="28" t="e">
        <f>IF(#REF!=9,32,0)</f>
        <v>#REF!</v>
      </c>
      <c r="DE6" s="28" t="e">
        <f>IF(#REF!=10,31,0)</f>
        <v>#REF!</v>
      </c>
      <c r="DF6" s="28" t="e">
        <f>IF(#REF!=11,30,0)</f>
        <v>#REF!</v>
      </c>
      <c r="DG6" s="28" t="e">
        <f>IF(#REF!=12,29,0)</f>
        <v>#REF!</v>
      </c>
      <c r="DH6" s="28" t="e">
        <f>IF(#REF!=13,28,0)</f>
        <v>#REF!</v>
      </c>
      <c r="DI6" s="28" t="e">
        <f>IF(#REF!=14,27,0)</f>
        <v>#REF!</v>
      </c>
      <c r="DJ6" s="28" t="e">
        <f>IF(#REF!=15,26,0)</f>
        <v>#REF!</v>
      </c>
      <c r="DK6" s="28" t="e">
        <f>IF(#REF!=16,25,0)</f>
        <v>#REF!</v>
      </c>
      <c r="DL6" s="28" t="e">
        <f>IF(#REF!=17,24,0)</f>
        <v>#REF!</v>
      </c>
      <c r="DM6" s="28" t="e">
        <f>IF(#REF!=18,23,0)</f>
        <v>#REF!</v>
      </c>
      <c r="DN6" s="28" t="e">
        <f>IF(#REF!=19,22,0)</f>
        <v>#REF!</v>
      </c>
      <c r="DO6" s="28" t="e">
        <f>IF(#REF!=20,21,0)</f>
        <v>#REF!</v>
      </c>
      <c r="DP6" s="28" t="e">
        <f>IF(#REF!=21,20,0)</f>
        <v>#REF!</v>
      </c>
      <c r="DQ6" s="28" t="e">
        <f>IF(#REF!=22,19,0)</f>
        <v>#REF!</v>
      </c>
      <c r="DR6" s="28" t="e">
        <f>IF(#REF!=23,18,0)</f>
        <v>#REF!</v>
      </c>
      <c r="DS6" s="28" t="e">
        <f>IF(#REF!=24,17,0)</f>
        <v>#REF!</v>
      </c>
      <c r="DT6" s="28" t="e">
        <f>IF(#REF!=25,16,0)</f>
        <v>#REF!</v>
      </c>
      <c r="DU6" s="28" t="e">
        <f>IF(#REF!=26,15,0)</f>
        <v>#REF!</v>
      </c>
      <c r="DV6" s="28" t="e">
        <f>IF(#REF!=27,14,0)</f>
        <v>#REF!</v>
      </c>
      <c r="DW6" s="28" t="e">
        <f>IF(#REF!=28,13,0)</f>
        <v>#REF!</v>
      </c>
      <c r="DX6" s="28" t="e">
        <f>IF(#REF!=29,12,0)</f>
        <v>#REF!</v>
      </c>
      <c r="DY6" s="28" t="e">
        <f>IF(#REF!=30,11,0)</f>
        <v>#REF!</v>
      </c>
      <c r="DZ6" s="28" t="e">
        <f>IF(#REF!=31,10,0)</f>
        <v>#REF!</v>
      </c>
      <c r="EA6" s="28" t="e">
        <f>IF(#REF!=32,9,0)</f>
        <v>#REF!</v>
      </c>
      <c r="EB6" s="28" t="e">
        <f>IF(#REF!=33,8,0)</f>
        <v>#REF!</v>
      </c>
      <c r="EC6" s="28" t="e">
        <f>IF(#REF!=34,7,0)</f>
        <v>#REF!</v>
      </c>
      <c r="ED6" s="28" t="e">
        <f>IF(#REF!=35,6,0)</f>
        <v>#REF!</v>
      </c>
      <c r="EE6" s="28" t="e">
        <f>IF(#REF!=36,5,0)</f>
        <v>#REF!</v>
      </c>
      <c r="EF6" s="28" t="e">
        <f>IF(#REF!=37,4,0)</f>
        <v>#REF!</v>
      </c>
      <c r="EG6" s="28" t="e">
        <f>IF(#REF!=38,3,0)</f>
        <v>#REF!</v>
      </c>
      <c r="EH6" s="28" t="e">
        <f>IF(#REF!=39,2,0)</f>
        <v>#REF!</v>
      </c>
      <c r="EI6" s="28" t="e">
        <f>IF(#REF!=40,1,0)</f>
        <v>#REF!</v>
      </c>
      <c r="EJ6" s="28" t="e">
        <f>IF(#REF!&gt;20,0,0)</f>
        <v>#REF!</v>
      </c>
      <c r="EK6" s="28" t="e">
        <f>IF(#REF!="сх",0,0)</f>
        <v>#REF!</v>
      </c>
      <c r="EL6" s="28" t="e">
        <f t="shared" ref="EL6:EL11" si="3">SUM(CV6:EK6)</f>
        <v>#REF!</v>
      </c>
      <c r="EN6" s="28" t="e">
        <f>IF(#REF!="сх","ноль",IF(#REF!&gt;0,#REF!,"Ноль"))</f>
        <v>#REF!</v>
      </c>
      <c r="EO6" s="28" t="e">
        <f>IF(#REF!="сх","ноль",IF(#REF!&gt;0,#REF!,"Ноль"))</f>
        <v>#REF!</v>
      </c>
      <c r="EQ6" s="28" t="e">
        <f t="shared" ref="EQ6:EQ11" si="4">MIN(EN6,EO6)</f>
        <v>#REF!</v>
      </c>
      <c r="ER6" s="28" t="e">
        <f>IF(#REF!=#REF!,IF(#REF!&lt;#REF!,#REF!,EV6),#REF!)</f>
        <v>#REF!</v>
      </c>
      <c r="ES6" s="28" t="e">
        <f>IF(#REF!=#REF!,IF(#REF!&lt;#REF!,0,1))</f>
        <v>#REF!</v>
      </c>
      <c r="ET6" s="28" t="e">
        <f>IF(AND(EQ6&gt;=21,EQ6&lt;&gt;0),EQ6,IF(#REF!&lt;#REF!,"СТОП",ER6+ES6))</f>
        <v>#REF!</v>
      </c>
      <c r="EV6" s="28">
        <v>15</v>
      </c>
      <c r="EW6" s="28">
        <v>16</v>
      </c>
      <c r="EY6" s="30" t="e">
        <f>IF(#REF!=1,25,0)</f>
        <v>#REF!</v>
      </c>
      <c r="EZ6" s="30" t="e">
        <f>IF(#REF!=2,22,0)</f>
        <v>#REF!</v>
      </c>
      <c r="FA6" s="30" t="e">
        <f>IF(#REF!=3,20,0)</f>
        <v>#REF!</v>
      </c>
      <c r="FB6" s="30" t="e">
        <f>IF(#REF!=4,18,0)</f>
        <v>#REF!</v>
      </c>
      <c r="FC6" s="30" t="e">
        <f>IF(#REF!=5,16,0)</f>
        <v>#REF!</v>
      </c>
      <c r="FD6" s="30" t="e">
        <f>IF(#REF!=6,15,0)</f>
        <v>#REF!</v>
      </c>
      <c r="FE6" s="30" t="e">
        <f>IF(#REF!=7,14,0)</f>
        <v>#REF!</v>
      </c>
      <c r="FF6" s="30" t="e">
        <f>IF(#REF!=8,13,0)</f>
        <v>#REF!</v>
      </c>
      <c r="FG6" s="30" t="e">
        <f>IF(#REF!=9,12,0)</f>
        <v>#REF!</v>
      </c>
      <c r="FH6" s="30" t="e">
        <f>IF(#REF!=10,11,0)</f>
        <v>#REF!</v>
      </c>
      <c r="FI6" s="30" t="e">
        <f>IF(#REF!=11,10,0)</f>
        <v>#REF!</v>
      </c>
      <c r="FJ6" s="30" t="e">
        <f>IF(#REF!=12,9,0)</f>
        <v>#REF!</v>
      </c>
      <c r="FK6" s="30" t="e">
        <f>IF(#REF!=13,8,0)</f>
        <v>#REF!</v>
      </c>
      <c r="FL6" s="30" t="e">
        <f>IF(#REF!=14,7,0)</f>
        <v>#REF!</v>
      </c>
      <c r="FM6" s="30" t="e">
        <f>IF(#REF!=15,6,0)</f>
        <v>#REF!</v>
      </c>
      <c r="FN6" s="30" t="e">
        <f>IF(#REF!=16,5,0)</f>
        <v>#REF!</v>
      </c>
      <c r="FO6" s="30" t="e">
        <f>IF(#REF!=17,4,0)</f>
        <v>#REF!</v>
      </c>
      <c r="FP6" s="30" t="e">
        <f>IF(#REF!=18,3,0)</f>
        <v>#REF!</v>
      </c>
      <c r="FQ6" s="30" t="e">
        <f>IF(#REF!=19,2,0)</f>
        <v>#REF!</v>
      </c>
      <c r="FR6" s="30" t="e">
        <f>IF(#REF!=20,1,0)</f>
        <v>#REF!</v>
      </c>
      <c r="FS6" s="30" t="e">
        <f>IF(#REF!&gt;20,0,0)</f>
        <v>#REF!</v>
      </c>
      <c r="FT6" s="30" t="e">
        <f>IF(#REF!="сх",0,0)</f>
        <v>#REF!</v>
      </c>
      <c r="FU6" s="30" t="e">
        <f t="shared" ref="FU6:FU11" si="5">SUM(EY6:FT6)</f>
        <v>#REF!</v>
      </c>
      <c r="FV6" s="30" t="e">
        <f>IF(#REF!=1,25,0)</f>
        <v>#REF!</v>
      </c>
      <c r="FW6" s="30" t="e">
        <f>IF(#REF!=2,22,0)</f>
        <v>#REF!</v>
      </c>
      <c r="FX6" s="30" t="e">
        <f>IF(#REF!=3,20,0)</f>
        <v>#REF!</v>
      </c>
      <c r="FY6" s="30" t="e">
        <f>IF(#REF!=4,18,0)</f>
        <v>#REF!</v>
      </c>
      <c r="FZ6" s="30" t="e">
        <f>IF(#REF!=5,16,0)</f>
        <v>#REF!</v>
      </c>
      <c r="GA6" s="30" t="e">
        <f>IF(#REF!=6,15,0)</f>
        <v>#REF!</v>
      </c>
      <c r="GB6" s="30" t="e">
        <f>IF(#REF!=7,14,0)</f>
        <v>#REF!</v>
      </c>
      <c r="GC6" s="30" t="e">
        <f>IF(#REF!=8,13,0)</f>
        <v>#REF!</v>
      </c>
      <c r="GD6" s="30" t="e">
        <f>IF(#REF!=9,12,0)</f>
        <v>#REF!</v>
      </c>
      <c r="GE6" s="30" t="e">
        <f>IF(#REF!=10,11,0)</f>
        <v>#REF!</v>
      </c>
      <c r="GF6" s="30" t="e">
        <f>IF(#REF!=11,10,0)</f>
        <v>#REF!</v>
      </c>
      <c r="GG6" s="30" t="e">
        <f>IF(#REF!=12,9,0)</f>
        <v>#REF!</v>
      </c>
      <c r="GH6" s="30" t="e">
        <f>IF(#REF!=13,8,0)</f>
        <v>#REF!</v>
      </c>
      <c r="GI6" s="30" t="e">
        <f>IF(#REF!=14,7,0)</f>
        <v>#REF!</v>
      </c>
      <c r="GJ6" s="30" t="e">
        <f>IF(#REF!=15,6,0)</f>
        <v>#REF!</v>
      </c>
      <c r="GK6" s="30" t="e">
        <f>IF(#REF!=16,5,0)</f>
        <v>#REF!</v>
      </c>
      <c r="GL6" s="30" t="e">
        <f>IF(#REF!=17,4,0)</f>
        <v>#REF!</v>
      </c>
      <c r="GM6" s="30" t="e">
        <f>IF(#REF!=18,3,0)</f>
        <v>#REF!</v>
      </c>
      <c r="GN6" s="30" t="e">
        <f>IF(#REF!=19,2,0)</f>
        <v>#REF!</v>
      </c>
      <c r="GO6" s="30" t="e">
        <f>IF(#REF!=20,1,0)</f>
        <v>#REF!</v>
      </c>
      <c r="GP6" s="30" t="e">
        <f>IF(#REF!&gt;20,0,0)</f>
        <v>#REF!</v>
      </c>
      <c r="GQ6" s="30" t="e">
        <f>IF(#REF!="сх",0,0)</f>
        <v>#REF!</v>
      </c>
      <c r="GR6" s="30" t="e">
        <f t="shared" ref="GR6:GR11" si="6">SUM(FV6:GQ6)</f>
        <v>#REF!</v>
      </c>
      <c r="GS6" s="30" t="e">
        <f>IF(#REF!=1,100,0)</f>
        <v>#REF!</v>
      </c>
      <c r="GT6" s="30" t="e">
        <f>IF(#REF!=2,98,0)</f>
        <v>#REF!</v>
      </c>
      <c r="GU6" s="30" t="e">
        <f>IF(#REF!=3,95,0)</f>
        <v>#REF!</v>
      </c>
      <c r="GV6" s="30" t="e">
        <f>IF(#REF!=4,93,0)</f>
        <v>#REF!</v>
      </c>
      <c r="GW6" s="30" t="e">
        <f>IF(#REF!=5,90,0)</f>
        <v>#REF!</v>
      </c>
      <c r="GX6" s="30" t="e">
        <f>IF(#REF!=6,88,0)</f>
        <v>#REF!</v>
      </c>
      <c r="GY6" s="30" t="e">
        <f>IF(#REF!=7,85,0)</f>
        <v>#REF!</v>
      </c>
      <c r="GZ6" s="30" t="e">
        <f>IF(#REF!=8,83,0)</f>
        <v>#REF!</v>
      </c>
      <c r="HA6" s="30" t="e">
        <f>IF(#REF!=9,80,0)</f>
        <v>#REF!</v>
      </c>
      <c r="HB6" s="30" t="e">
        <f>IF(#REF!=10,78,0)</f>
        <v>#REF!</v>
      </c>
      <c r="HC6" s="30" t="e">
        <f>IF(#REF!=11,75,0)</f>
        <v>#REF!</v>
      </c>
      <c r="HD6" s="30" t="e">
        <f>IF(#REF!=12,73,0)</f>
        <v>#REF!</v>
      </c>
      <c r="HE6" s="30" t="e">
        <f>IF(#REF!=13,70,0)</f>
        <v>#REF!</v>
      </c>
      <c r="HF6" s="30" t="e">
        <f>IF(#REF!=14,68,0)</f>
        <v>#REF!</v>
      </c>
      <c r="HG6" s="30" t="e">
        <f>IF(#REF!=15,65,0)</f>
        <v>#REF!</v>
      </c>
      <c r="HH6" s="30" t="e">
        <f>IF(#REF!=16,63,0)</f>
        <v>#REF!</v>
      </c>
      <c r="HI6" s="30" t="e">
        <f>IF(#REF!=17,60,0)</f>
        <v>#REF!</v>
      </c>
      <c r="HJ6" s="30" t="e">
        <f>IF(#REF!=18,58,0)</f>
        <v>#REF!</v>
      </c>
      <c r="HK6" s="30" t="e">
        <f>IF(#REF!=19,55,0)</f>
        <v>#REF!</v>
      </c>
      <c r="HL6" s="30" t="e">
        <f>IF(#REF!=20,53,0)</f>
        <v>#REF!</v>
      </c>
      <c r="HM6" s="30" t="e">
        <f>IF(#REF!&gt;20,0,0)</f>
        <v>#REF!</v>
      </c>
      <c r="HN6" s="30" t="e">
        <f>IF(#REF!="сх",0,0)</f>
        <v>#REF!</v>
      </c>
      <c r="HO6" s="30" t="e">
        <f t="shared" ref="HO6:HO11" si="7">SUM(GS6:HN6)</f>
        <v>#REF!</v>
      </c>
      <c r="HP6" s="30" t="e">
        <f>IF(#REF!=1,100,0)</f>
        <v>#REF!</v>
      </c>
      <c r="HQ6" s="30" t="e">
        <f>IF(#REF!=2,98,0)</f>
        <v>#REF!</v>
      </c>
      <c r="HR6" s="30" t="e">
        <f>IF(#REF!=3,95,0)</f>
        <v>#REF!</v>
      </c>
      <c r="HS6" s="30" t="e">
        <f>IF(#REF!=4,93,0)</f>
        <v>#REF!</v>
      </c>
      <c r="HT6" s="30" t="e">
        <f>IF(#REF!=5,90,0)</f>
        <v>#REF!</v>
      </c>
      <c r="HU6" s="30" t="e">
        <f>IF(#REF!=6,88,0)</f>
        <v>#REF!</v>
      </c>
      <c r="HV6" s="30" t="e">
        <f>IF(#REF!=7,85,0)</f>
        <v>#REF!</v>
      </c>
      <c r="HW6" s="30" t="e">
        <f>IF(#REF!=8,83,0)</f>
        <v>#REF!</v>
      </c>
      <c r="HX6" s="30" t="e">
        <f>IF(#REF!=9,80,0)</f>
        <v>#REF!</v>
      </c>
      <c r="HY6" s="30" t="e">
        <f>IF(#REF!=10,78,0)</f>
        <v>#REF!</v>
      </c>
      <c r="HZ6" s="30" t="e">
        <f>IF(#REF!=11,75,0)</f>
        <v>#REF!</v>
      </c>
      <c r="IA6" s="30" t="e">
        <f>IF(#REF!=12,73,0)</f>
        <v>#REF!</v>
      </c>
      <c r="IB6" s="30" t="e">
        <f>IF(#REF!=13,70,0)</f>
        <v>#REF!</v>
      </c>
      <c r="IC6" s="30" t="e">
        <f>IF(#REF!=14,68,0)</f>
        <v>#REF!</v>
      </c>
      <c r="ID6" s="30" t="e">
        <f>IF(#REF!=15,65,0)</f>
        <v>#REF!</v>
      </c>
      <c r="IE6" s="30" t="e">
        <f>IF(#REF!=16,63,0)</f>
        <v>#REF!</v>
      </c>
      <c r="IF6" s="30" t="e">
        <f>IF(#REF!=17,60,0)</f>
        <v>#REF!</v>
      </c>
      <c r="IG6" s="30" t="e">
        <f>IF(#REF!=18,58,0)</f>
        <v>#REF!</v>
      </c>
      <c r="IH6" s="30" t="e">
        <f>IF(#REF!=19,55,0)</f>
        <v>#REF!</v>
      </c>
      <c r="II6" s="30" t="e">
        <f>IF(#REF!=20,53,0)</f>
        <v>#REF!</v>
      </c>
      <c r="IJ6" s="30" t="e">
        <f>IF(#REF!&gt;20,0,0)</f>
        <v>#REF!</v>
      </c>
      <c r="IK6" s="30" t="e">
        <f>IF(#REF!="сх",0,0)</f>
        <v>#REF!</v>
      </c>
      <c r="IL6" s="30" t="e">
        <f t="shared" ref="IL6:IL11" si="8">SUM(HP6:IK6)</f>
        <v>#REF!</v>
      </c>
    </row>
    <row r="7" spans="1:255" s="28" customFormat="1">
      <c r="A7" s="56">
        <v>250</v>
      </c>
      <c r="B7" s="53" t="s">
        <v>37</v>
      </c>
      <c r="C7" s="54">
        <v>3</v>
      </c>
      <c r="D7" s="53">
        <v>32</v>
      </c>
      <c r="E7" s="54" t="s">
        <v>79</v>
      </c>
      <c r="F7" s="53" t="s">
        <v>31</v>
      </c>
      <c r="G7" s="65" t="s">
        <v>608</v>
      </c>
      <c r="H7" s="27" t="e">
        <f>#REF!+#REF!</f>
        <v>#REF!</v>
      </c>
      <c r="J7" s="29"/>
      <c r="K7" s="28" t="e">
        <f>IF(#REF!=1,25,0)</f>
        <v>#REF!</v>
      </c>
      <c r="L7" s="28" t="e">
        <f>IF(#REF!=2,22,0)</f>
        <v>#REF!</v>
      </c>
      <c r="M7" s="28" t="e">
        <f>IF(#REF!=3,20,0)</f>
        <v>#REF!</v>
      </c>
      <c r="N7" s="28" t="e">
        <f>IF(#REF!=4,18,0)</f>
        <v>#REF!</v>
      </c>
      <c r="O7" s="28" t="e">
        <f>IF(#REF!=5,16,0)</f>
        <v>#REF!</v>
      </c>
      <c r="P7" s="28" t="e">
        <f>IF(#REF!=6,15,0)</f>
        <v>#REF!</v>
      </c>
      <c r="Q7" s="28" t="e">
        <f>IF(#REF!=7,14,0)</f>
        <v>#REF!</v>
      </c>
      <c r="R7" s="28" t="e">
        <f>IF(#REF!=8,13,0)</f>
        <v>#REF!</v>
      </c>
      <c r="S7" s="28" t="e">
        <f>IF(#REF!=9,12,0)</f>
        <v>#REF!</v>
      </c>
      <c r="T7" s="28" t="e">
        <f>IF(#REF!=10,11,0)</f>
        <v>#REF!</v>
      </c>
      <c r="U7" s="28" t="e">
        <f>IF(#REF!=11,10,0)</f>
        <v>#REF!</v>
      </c>
      <c r="V7" s="28" t="e">
        <f>IF(#REF!=12,9,0)</f>
        <v>#REF!</v>
      </c>
      <c r="W7" s="28" t="e">
        <f>IF(#REF!=13,8,0)</f>
        <v>#REF!</v>
      </c>
      <c r="X7" s="28" t="e">
        <f>IF(#REF!=14,7,0)</f>
        <v>#REF!</v>
      </c>
      <c r="Y7" s="28" t="e">
        <f>IF(#REF!=15,6,0)</f>
        <v>#REF!</v>
      </c>
      <c r="Z7" s="28" t="e">
        <f>IF(#REF!=16,5,0)</f>
        <v>#REF!</v>
      </c>
      <c r="AA7" s="28" t="e">
        <f>IF(#REF!=17,4,0)</f>
        <v>#REF!</v>
      </c>
      <c r="AB7" s="28" t="e">
        <f>IF(#REF!=18,3,0)</f>
        <v>#REF!</v>
      </c>
      <c r="AC7" s="28" t="e">
        <f>IF(#REF!=19,2,0)</f>
        <v>#REF!</v>
      </c>
      <c r="AD7" s="28" t="e">
        <f>IF(#REF!=20,1,0)</f>
        <v>#REF!</v>
      </c>
      <c r="AE7" s="28" t="e">
        <f>IF(#REF!&gt;20,0,0)</f>
        <v>#REF!</v>
      </c>
      <c r="AF7" s="28" t="e">
        <f>IF(#REF!="сх",0,0)</f>
        <v>#REF!</v>
      </c>
      <c r="AG7" s="28" t="e">
        <f t="shared" si="0"/>
        <v>#REF!</v>
      </c>
      <c r="AH7" s="28" t="e">
        <f>IF(#REF!=1,25,0)</f>
        <v>#REF!</v>
      </c>
      <c r="AI7" s="28" t="e">
        <f>IF(#REF!=2,22,0)</f>
        <v>#REF!</v>
      </c>
      <c r="AJ7" s="28" t="e">
        <f>IF(#REF!=3,20,0)</f>
        <v>#REF!</v>
      </c>
      <c r="AK7" s="28" t="e">
        <f>IF(#REF!=4,18,0)</f>
        <v>#REF!</v>
      </c>
      <c r="AL7" s="28" t="e">
        <f>IF(#REF!=5,16,0)</f>
        <v>#REF!</v>
      </c>
      <c r="AM7" s="28" t="e">
        <f>IF(#REF!=6,15,0)</f>
        <v>#REF!</v>
      </c>
      <c r="AN7" s="28" t="e">
        <f>IF(#REF!=7,14,0)</f>
        <v>#REF!</v>
      </c>
      <c r="AO7" s="28" t="e">
        <f>IF(#REF!=8,13,0)</f>
        <v>#REF!</v>
      </c>
      <c r="AP7" s="28" t="e">
        <f>IF(#REF!=9,12,0)</f>
        <v>#REF!</v>
      </c>
      <c r="AQ7" s="28" t="e">
        <f>IF(#REF!=10,11,0)</f>
        <v>#REF!</v>
      </c>
      <c r="AR7" s="28" t="e">
        <f>IF(#REF!=11,10,0)</f>
        <v>#REF!</v>
      </c>
      <c r="AS7" s="28" t="e">
        <f>IF(#REF!=12,9,0)</f>
        <v>#REF!</v>
      </c>
      <c r="AT7" s="28" t="e">
        <f>IF(#REF!=13,8,0)</f>
        <v>#REF!</v>
      </c>
      <c r="AU7" s="28" t="e">
        <f>IF(#REF!=14,7,0)</f>
        <v>#REF!</v>
      </c>
      <c r="AV7" s="28" t="e">
        <f>IF(#REF!=15,6,0)</f>
        <v>#REF!</v>
      </c>
      <c r="AW7" s="28" t="e">
        <f>IF(#REF!=16,5,0)</f>
        <v>#REF!</v>
      </c>
      <c r="AX7" s="28" t="e">
        <f>IF(#REF!=17,4,0)</f>
        <v>#REF!</v>
      </c>
      <c r="AY7" s="28" t="e">
        <f>IF(#REF!=18,3,0)</f>
        <v>#REF!</v>
      </c>
      <c r="AZ7" s="28" t="e">
        <f>IF(#REF!=19,2,0)</f>
        <v>#REF!</v>
      </c>
      <c r="BA7" s="28" t="e">
        <f>IF(#REF!=20,1,0)</f>
        <v>#REF!</v>
      </c>
      <c r="BB7" s="28" t="e">
        <f>IF(#REF!&gt;20,0,0)</f>
        <v>#REF!</v>
      </c>
      <c r="BC7" s="28" t="e">
        <f>IF(#REF!="сх",0,0)</f>
        <v>#REF!</v>
      </c>
      <c r="BD7" s="28" t="e">
        <f t="shared" si="1"/>
        <v>#REF!</v>
      </c>
      <c r="BE7" s="28" t="e">
        <f>IF(#REF!=1,45,0)</f>
        <v>#REF!</v>
      </c>
      <c r="BF7" s="28" t="e">
        <f>IF(#REF!=2,42,0)</f>
        <v>#REF!</v>
      </c>
      <c r="BG7" s="28" t="e">
        <f>IF(#REF!=3,40,0)</f>
        <v>#REF!</v>
      </c>
      <c r="BH7" s="28" t="e">
        <f>IF(#REF!=4,38,0)</f>
        <v>#REF!</v>
      </c>
      <c r="BI7" s="28" t="e">
        <f>IF(#REF!=5,36,0)</f>
        <v>#REF!</v>
      </c>
      <c r="BJ7" s="28" t="e">
        <f>IF(#REF!=6,35,0)</f>
        <v>#REF!</v>
      </c>
      <c r="BK7" s="28" t="e">
        <f>IF(#REF!=7,34,0)</f>
        <v>#REF!</v>
      </c>
      <c r="BL7" s="28" t="e">
        <f>IF(#REF!=8,33,0)</f>
        <v>#REF!</v>
      </c>
      <c r="BM7" s="28" t="e">
        <f>IF(#REF!=9,32,0)</f>
        <v>#REF!</v>
      </c>
      <c r="BN7" s="28" t="e">
        <f>IF(#REF!=10,31,0)</f>
        <v>#REF!</v>
      </c>
      <c r="BO7" s="28" t="e">
        <f>IF(#REF!=11,30,0)</f>
        <v>#REF!</v>
      </c>
      <c r="BP7" s="28" t="e">
        <f>IF(#REF!=12,29,0)</f>
        <v>#REF!</v>
      </c>
      <c r="BQ7" s="28" t="e">
        <f>IF(#REF!=13,28,0)</f>
        <v>#REF!</v>
      </c>
      <c r="BR7" s="28" t="e">
        <f>IF(#REF!=14,27,0)</f>
        <v>#REF!</v>
      </c>
      <c r="BS7" s="28" t="e">
        <f>IF(#REF!=15,26,0)</f>
        <v>#REF!</v>
      </c>
      <c r="BT7" s="28" t="e">
        <f>IF(#REF!=16,25,0)</f>
        <v>#REF!</v>
      </c>
      <c r="BU7" s="28" t="e">
        <f>IF(#REF!=17,24,0)</f>
        <v>#REF!</v>
      </c>
      <c r="BV7" s="28" t="e">
        <f>IF(#REF!=18,23,0)</f>
        <v>#REF!</v>
      </c>
      <c r="BW7" s="28" t="e">
        <f>IF(#REF!=19,22,0)</f>
        <v>#REF!</v>
      </c>
      <c r="BX7" s="28" t="e">
        <f>IF(#REF!=20,21,0)</f>
        <v>#REF!</v>
      </c>
      <c r="BY7" s="28" t="e">
        <f>IF(#REF!=21,20,0)</f>
        <v>#REF!</v>
      </c>
      <c r="BZ7" s="28" t="e">
        <f>IF(#REF!=22,19,0)</f>
        <v>#REF!</v>
      </c>
      <c r="CA7" s="28" t="e">
        <f>IF(#REF!=23,18,0)</f>
        <v>#REF!</v>
      </c>
      <c r="CB7" s="28" t="e">
        <f>IF(#REF!=24,17,0)</f>
        <v>#REF!</v>
      </c>
      <c r="CC7" s="28" t="e">
        <f>IF(#REF!=25,16,0)</f>
        <v>#REF!</v>
      </c>
      <c r="CD7" s="28" t="e">
        <f>IF(#REF!=26,15,0)</f>
        <v>#REF!</v>
      </c>
      <c r="CE7" s="28" t="e">
        <f>IF(#REF!=27,14,0)</f>
        <v>#REF!</v>
      </c>
      <c r="CF7" s="28" t="e">
        <f>IF(#REF!=28,13,0)</f>
        <v>#REF!</v>
      </c>
      <c r="CG7" s="28" t="e">
        <f>IF(#REF!=29,12,0)</f>
        <v>#REF!</v>
      </c>
      <c r="CH7" s="28" t="e">
        <f>IF(#REF!=30,11,0)</f>
        <v>#REF!</v>
      </c>
      <c r="CI7" s="28" t="e">
        <f>IF(#REF!=31,10,0)</f>
        <v>#REF!</v>
      </c>
      <c r="CJ7" s="28" t="e">
        <f>IF(#REF!=32,9,0)</f>
        <v>#REF!</v>
      </c>
      <c r="CK7" s="28" t="e">
        <f>IF(#REF!=33,8,0)</f>
        <v>#REF!</v>
      </c>
      <c r="CL7" s="28" t="e">
        <f>IF(#REF!=34,7,0)</f>
        <v>#REF!</v>
      </c>
      <c r="CM7" s="28" t="e">
        <f>IF(#REF!=35,6,0)</f>
        <v>#REF!</v>
      </c>
      <c r="CN7" s="28" t="e">
        <f>IF(#REF!=36,5,0)</f>
        <v>#REF!</v>
      </c>
      <c r="CO7" s="28" t="e">
        <f>IF(#REF!=37,4,0)</f>
        <v>#REF!</v>
      </c>
      <c r="CP7" s="28" t="e">
        <f>IF(#REF!=38,3,0)</f>
        <v>#REF!</v>
      </c>
      <c r="CQ7" s="28" t="e">
        <f>IF(#REF!=39,2,0)</f>
        <v>#REF!</v>
      </c>
      <c r="CR7" s="28" t="e">
        <f>IF(#REF!=40,1,0)</f>
        <v>#REF!</v>
      </c>
      <c r="CS7" s="28" t="e">
        <f>IF(#REF!&gt;20,0,0)</f>
        <v>#REF!</v>
      </c>
      <c r="CT7" s="28" t="e">
        <f>IF(#REF!="сх",0,0)</f>
        <v>#REF!</v>
      </c>
      <c r="CU7" s="28" t="e">
        <f t="shared" si="2"/>
        <v>#REF!</v>
      </c>
      <c r="CV7" s="28" t="e">
        <f>IF(#REF!=1,45,0)</f>
        <v>#REF!</v>
      </c>
      <c r="CW7" s="28" t="e">
        <f>IF(#REF!=2,42,0)</f>
        <v>#REF!</v>
      </c>
      <c r="CX7" s="28" t="e">
        <f>IF(#REF!=3,40,0)</f>
        <v>#REF!</v>
      </c>
      <c r="CY7" s="28" t="e">
        <f>IF(#REF!=4,38,0)</f>
        <v>#REF!</v>
      </c>
      <c r="CZ7" s="28" t="e">
        <f>IF(#REF!=5,36,0)</f>
        <v>#REF!</v>
      </c>
      <c r="DA7" s="28" t="e">
        <f>IF(#REF!=6,35,0)</f>
        <v>#REF!</v>
      </c>
      <c r="DB7" s="28" t="e">
        <f>IF(#REF!=7,34,0)</f>
        <v>#REF!</v>
      </c>
      <c r="DC7" s="28" t="e">
        <f>IF(#REF!=8,33,0)</f>
        <v>#REF!</v>
      </c>
      <c r="DD7" s="28" t="e">
        <f>IF(#REF!=9,32,0)</f>
        <v>#REF!</v>
      </c>
      <c r="DE7" s="28" t="e">
        <f>IF(#REF!=10,31,0)</f>
        <v>#REF!</v>
      </c>
      <c r="DF7" s="28" t="e">
        <f>IF(#REF!=11,30,0)</f>
        <v>#REF!</v>
      </c>
      <c r="DG7" s="28" t="e">
        <f>IF(#REF!=12,29,0)</f>
        <v>#REF!</v>
      </c>
      <c r="DH7" s="28" t="e">
        <f>IF(#REF!=13,28,0)</f>
        <v>#REF!</v>
      </c>
      <c r="DI7" s="28" t="e">
        <f>IF(#REF!=14,27,0)</f>
        <v>#REF!</v>
      </c>
      <c r="DJ7" s="28" t="e">
        <f>IF(#REF!=15,26,0)</f>
        <v>#REF!</v>
      </c>
      <c r="DK7" s="28" t="e">
        <f>IF(#REF!=16,25,0)</f>
        <v>#REF!</v>
      </c>
      <c r="DL7" s="28" t="e">
        <f>IF(#REF!=17,24,0)</f>
        <v>#REF!</v>
      </c>
      <c r="DM7" s="28" t="e">
        <f>IF(#REF!=18,23,0)</f>
        <v>#REF!</v>
      </c>
      <c r="DN7" s="28" t="e">
        <f>IF(#REF!=19,22,0)</f>
        <v>#REF!</v>
      </c>
      <c r="DO7" s="28" t="e">
        <f>IF(#REF!=20,21,0)</f>
        <v>#REF!</v>
      </c>
      <c r="DP7" s="28" t="e">
        <f>IF(#REF!=21,20,0)</f>
        <v>#REF!</v>
      </c>
      <c r="DQ7" s="28" t="e">
        <f>IF(#REF!=22,19,0)</f>
        <v>#REF!</v>
      </c>
      <c r="DR7" s="28" t="e">
        <f>IF(#REF!=23,18,0)</f>
        <v>#REF!</v>
      </c>
      <c r="DS7" s="28" t="e">
        <f>IF(#REF!=24,17,0)</f>
        <v>#REF!</v>
      </c>
      <c r="DT7" s="28" t="e">
        <f>IF(#REF!=25,16,0)</f>
        <v>#REF!</v>
      </c>
      <c r="DU7" s="28" t="e">
        <f>IF(#REF!=26,15,0)</f>
        <v>#REF!</v>
      </c>
      <c r="DV7" s="28" t="e">
        <f>IF(#REF!=27,14,0)</f>
        <v>#REF!</v>
      </c>
      <c r="DW7" s="28" t="e">
        <f>IF(#REF!=28,13,0)</f>
        <v>#REF!</v>
      </c>
      <c r="DX7" s="28" t="e">
        <f>IF(#REF!=29,12,0)</f>
        <v>#REF!</v>
      </c>
      <c r="DY7" s="28" t="e">
        <f>IF(#REF!=30,11,0)</f>
        <v>#REF!</v>
      </c>
      <c r="DZ7" s="28" t="e">
        <f>IF(#REF!=31,10,0)</f>
        <v>#REF!</v>
      </c>
      <c r="EA7" s="28" t="e">
        <f>IF(#REF!=32,9,0)</f>
        <v>#REF!</v>
      </c>
      <c r="EB7" s="28" t="e">
        <f>IF(#REF!=33,8,0)</f>
        <v>#REF!</v>
      </c>
      <c r="EC7" s="28" t="e">
        <f>IF(#REF!=34,7,0)</f>
        <v>#REF!</v>
      </c>
      <c r="ED7" s="28" t="e">
        <f>IF(#REF!=35,6,0)</f>
        <v>#REF!</v>
      </c>
      <c r="EE7" s="28" t="e">
        <f>IF(#REF!=36,5,0)</f>
        <v>#REF!</v>
      </c>
      <c r="EF7" s="28" t="e">
        <f>IF(#REF!=37,4,0)</f>
        <v>#REF!</v>
      </c>
      <c r="EG7" s="28" t="e">
        <f>IF(#REF!=38,3,0)</f>
        <v>#REF!</v>
      </c>
      <c r="EH7" s="28" t="e">
        <f>IF(#REF!=39,2,0)</f>
        <v>#REF!</v>
      </c>
      <c r="EI7" s="28" t="e">
        <f>IF(#REF!=40,1,0)</f>
        <v>#REF!</v>
      </c>
      <c r="EJ7" s="28" t="e">
        <f>IF(#REF!&gt;20,0,0)</f>
        <v>#REF!</v>
      </c>
      <c r="EK7" s="28" t="e">
        <f>IF(#REF!="сх",0,0)</f>
        <v>#REF!</v>
      </c>
      <c r="EL7" s="28" t="e">
        <f t="shared" si="3"/>
        <v>#REF!</v>
      </c>
      <c r="EN7" s="28" t="e">
        <f>IF(#REF!="сх","ноль",IF(#REF!&gt;0,#REF!,"Ноль"))</f>
        <v>#REF!</v>
      </c>
      <c r="EO7" s="28" t="e">
        <f>IF(#REF!="сх","ноль",IF(#REF!&gt;0,#REF!,"Ноль"))</f>
        <v>#REF!</v>
      </c>
      <c r="EQ7" s="28" t="e">
        <f t="shared" si="4"/>
        <v>#REF!</v>
      </c>
      <c r="ER7" s="28" t="e">
        <f>IF(#REF!=#REF!,IF(#REF!&lt;#REF!,#REF!,EV7),#REF!)</f>
        <v>#REF!</v>
      </c>
      <c r="ES7" s="28" t="e">
        <f>IF(#REF!=#REF!,IF(#REF!&lt;#REF!,0,1))</f>
        <v>#REF!</v>
      </c>
      <c r="ET7" s="28" t="e">
        <f>IF(AND(EQ7&gt;=21,EQ7&lt;&gt;0),EQ7,IF(#REF!&lt;#REF!,"СТОП",ER7+ES7))</f>
        <v>#REF!</v>
      </c>
      <c r="EV7" s="28">
        <v>15</v>
      </c>
      <c r="EW7" s="28">
        <v>16</v>
      </c>
      <c r="EY7" s="30" t="e">
        <f>IF(#REF!=1,25,0)</f>
        <v>#REF!</v>
      </c>
      <c r="EZ7" s="30" t="e">
        <f>IF(#REF!=2,22,0)</f>
        <v>#REF!</v>
      </c>
      <c r="FA7" s="30" t="e">
        <f>IF(#REF!=3,20,0)</f>
        <v>#REF!</v>
      </c>
      <c r="FB7" s="30" t="e">
        <f>IF(#REF!=4,18,0)</f>
        <v>#REF!</v>
      </c>
      <c r="FC7" s="30" t="e">
        <f>IF(#REF!=5,16,0)</f>
        <v>#REF!</v>
      </c>
      <c r="FD7" s="30" t="e">
        <f>IF(#REF!=6,15,0)</f>
        <v>#REF!</v>
      </c>
      <c r="FE7" s="30" t="e">
        <f>IF(#REF!=7,14,0)</f>
        <v>#REF!</v>
      </c>
      <c r="FF7" s="30" t="e">
        <f>IF(#REF!=8,13,0)</f>
        <v>#REF!</v>
      </c>
      <c r="FG7" s="30" t="e">
        <f>IF(#REF!=9,12,0)</f>
        <v>#REF!</v>
      </c>
      <c r="FH7" s="30" t="e">
        <f>IF(#REF!=10,11,0)</f>
        <v>#REF!</v>
      </c>
      <c r="FI7" s="30" t="e">
        <f>IF(#REF!=11,10,0)</f>
        <v>#REF!</v>
      </c>
      <c r="FJ7" s="30" t="e">
        <f>IF(#REF!=12,9,0)</f>
        <v>#REF!</v>
      </c>
      <c r="FK7" s="30" t="e">
        <f>IF(#REF!=13,8,0)</f>
        <v>#REF!</v>
      </c>
      <c r="FL7" s="30" t="e">
        <f>IF(#REF!=14,7,0)</f>
        <v>#REF!</v>
      </c>
      <c r="FM7" s="30" t="e">
        <f>IF(#REF!=15,6,0)</f>
        <v>#REF!</v>
      </c>
      <c r="FN7" s="30" t="e">
        <f>IF(#REF!=16,5,0)</f>
        <v>#REF!</v>
      </c>
      <c r="FO7" s="30" t="e">
        <f>IF(#REF!=17,4,0)</f>
        <v>#REF!</v>
      </c>
      <c r="FP7" s="30" t="e">
        <f>IF(#REF!=18,3,0)</f>
        <v>#REF!</v>
      </c>
      <c r="FQ7" s="30" t="e">
        <f>IF(#REF!=19,2,0)</f>
        <v>#REF!</v>
      </c>
      <c r="FR7" s="30" t="e">
        <f>IF(#REF!=20,1,0)</f>
        <v>#REF!</v>
      </c>
      <c r="FS7" s="30" t="e">
        <f>IF(#REF!&gt;20,0,0)</f>
        <v>#REF!</v>
      </c>
      <c r="FT7" s="30" t="e">
        <f>IF(#REF!="сх",0,0)</f>
        <v>#REF!</v>
      </c>
      <c r="FU7" s="30" t="e">
        <f t="shared" si="5"/>
        <v>#REF!</v>
      </c>
      <c r="FV7" s="30" t="e">
        <f>IF(#REF!=1,25,0)</f>
        <v>#REF!</v>
      </c>
      <c r="FW7" s="30" t="e">
        <f>IF(#REF!=2,22,0)</f>
        <v>#REF!</v>
      </c>
      <c r="FX7" s="30" t="e">
        <f>IF(#REF!=3,20,0)</f>
        <v>#REF!</v>
      </c>
      <c r="FY7" s="30" t="e">
        <f>IF(#REF!=4,18,0)</f>
        <v>#REF!</v>
      </c>
      <c r="FZ7" s="30" t="e">
        <f>IF(#REF!=5,16,0)</f>
        <v>#REF!</v>
      </c>
      <c r="GA7" s="30" t="e">
        <f>IF(#REF!=6,15,0)</f>
        <v>#REF!</v>
      </c>
      <c r="GB7" s="30" t="e">
        <f>IF(#REF!=7,14,0)</f>
        <v>#REF!</v>
      </c>
      <c r="GC7" s="30" t="e">
        <f>IF(#REF!=8,13,0)</f>
        <v>#REF!</v>
      </c>
      <c r="GD7" s="30" t="e">
        <f>IF(#REF!=9,12,0)</f>
        <v>#REF!</v>
      </c>
      <c r="GE7" s="30" t="e">
        <f>IF(#REF!=10,11,0)</f>
        <v>#REF!</v>
      </c>
      <c r="GF7" s="30" t="e">
        <f>IF(#REF!=11,10,0)</f>
        <v>#REF!</v>
      </c>
      <c r="GG7" s="30" t="e">
        <f>IF(#REF!=12,9,0)</f>
        <v>#REF!</v>
      </c>
      <c r="GH7" s="30" t="e">
        <f>IF(#REF!=13,8,0)</f>
        <v>#REF!</v>
      </c>
      <c r="GI7" s="30" t="e">
        <f>IF(#REF!=14,7,0)</f>
        <v>#REF!</v>
      </c>
      <c r="GJ7" s="30" t="e">
        <f>IF(#REF!=15,6,0)</f>
        <v>#REF!</v>
      </c>
      <c r="GK7" s="30" t="e">
        <f>IF(#REF!=16,5,0)</f>
        <v>#REF!</v>
      </c>
      <c r="GL7" s="30" t="e">
        <f>IF(#REF!=17,4,0)</f>
        <v>#REF!</v>
      </c>
      <c r="GM7" s="30" t="e">
        <f>IF(#REF!=18,3,0)</f>
        <v>#REF!</v>
      </c>
      <c r="GN7" s="30" t="e">
        <f>IF(#REF!=19,2,0)</f>
        <v>#REF!</v>
      </c>
      <c r="GO7" s="30" t="e">
        <f>IF(#REF!=20,1,0)</f>
        <v>#REF!</v>
      </c>
      <c r="GP7" s="30" t="e">
        <f>IF(#REF!&gt;20,0,0)</f>
        <v>#REF!</v>
      </c>
      <c r="GQ7" s="30" t="e">
        <f>IF(#REF!="сх",0,0)</f>
        <v>#REF!</v>
      </c>
      <c r="GR7" s="30" t="e">
        <f t="shared" si="6"/>
        <v>#REF!</v>
      </c>
      <c r="GS7" s="30" t="e">
        <f>IF(#REF!=1,100,0)</f>
        <v>#REF!</v>
      </c>
      <c r="GT7" s="30" t="e">
        <f>IF(#REF!=2,98,0)</f>
        <v>#REF!</v>
      </c>
      <c r="GU7" s="30" t="e">
        <f>IF(#REF!=3,95,0)</f>
        <v>#REF!</v>
      </c>
      <c r="GV7" s="30" t="e">
        <f>IF(#REF!=4,93,0)</f>
        <v>#REF!</v>
      </c>
      <c r="GW7" s="30" t="e">
        <f>IF(#REF!=5,90,0)</f>
        <v>#REF!</v>
      </c>
      <c r="GX7" s="30" t="e">
        <f>IF(#REF!=6,88,0)</f>
        <v>#REF!</v>
      </c>
      <c r="GY7" s="30" t="e">
        <f>IF(#REF!=7,85,0)</f>
        <v>#REF!</v>
      </c>
      <c r="GZ7" s="30" t="e">
        <f>IF(#REF!=8,83,0)</f>
        <v>#REF!</v>
      </c>
      <c r="HA7" s="30" t="e">
        <f>IF(#REF!=9,80,0)</f>
        <v>#REF!</v>
      </c>
      <c r="HB7" s="30" t="e">
        <f>IF(#REF!=10,78,0)</f>
        <v>#REF!</v>
      </c>
      <c r="HC7" s="30" t="e">
        <f>IF(#REF!=11,75,0)</f>
        <v>#REF!</v>
      </c>
      <c r="HD7" s="30" t="e">
        <f>IF(#REF!=12,73,0)</f>
        <v>#REF!</v>
      </c>
      <c r="HE7" s="30" t="e">
        <f>IF(#REF!=13,70,0)</f>
        <v>#REF!</v>
      </c>
      <c r="HF7" s="30" t="e">
        <f>IF(#REF!=14,68,0)</f>
        <v>#REF!</v>
      </c>
      <c r="HG7" s="30" t="e">
        <f>IF(#REF!=15,65,0)</f>
        <v>#REF!</v>
      </c>
      <c r="HH7" s="30" t="e">
        <f>IF(#REF!=16,63,0)</f>
        <v>#REF!</v>
      </c>
      <c r="HI7" s="30" t="e">
        <f>IF(#REF!=17,60,0)</f>
        <v>#REF!</v>
      </c>
      <c r="HJ7" s="30" t="e">
        <f>IF(#REF!=18,58,0)</f>
        <v>#REF!</v>
      </c>
      <c r="HK7" s="30" t="e">
        <f>IF(#REF!=19,55,0)</f>
        <v>#REF!</v>
      </c>
      <c r="HL7" s="30" t="e">
        <f>IF(#REF!=20,53,0)</f>
        <v>#REF!</v>
      </c>
      <c r="HM7" s="30" t="e">
        <f>IF(#REF!&gt;20,0,0)</f>
        <v>#REF!</v>
      </c>
      <c r="HN7" s="30" t="e">
        <f>IF(#REF!="сх",0,0)</f>
        <v>#REF!</v>
      </c>
      <c r="HO7" s="30" t="e">
        <f t="shared" si="7"/>
        <v>#REF!</v>
      </c>
      <c r="HP7" s="30" t="e">
        <f>IF(#REF!=1,100,0)</f>
        <v>#REF!</v>
      </c>
      <c r="HQ7" s="30" t="e">
        <f>IF(#REF!=2,98,0)</f>
        <v>#REF!</v>
      </c>
      <c r="HR7" s="30" t="e">
        <f>IF(#REF!=3,95,0)</f>
        <v>#REF!</v>
      </c>
      <c r="HS7" s="30" t="e">
        <f>IF(#REF!=4,93,0)</f>
        <v>#REF!</v>
      </c>
      <c r="HT7" s="30" t="e">
        <f>IF(#REF!=5,90,0)</f>
        <v>#REF!</v>
      </c>
      <c r="HU7" s="30" t="e">
        <f>IF(#REF!=6,88,0)</f>
        <v>#REF!</v>
      </c>
      <c r="HV7" s="30" t="e">
        <f>IF(#REF!=7,85,0)</f>
        <v>#REF!</v>
      </c>
      <c r="HW7" s="30" t="e">
        <f>IF(#REF!=8,83,0)</f>
        <v>#REF!</v>
      </c>
      <c r="HX7" s="30" t="e">
        <f>IF(#REF!=9,80,0)</f>
        <v>#REF!</v>
      </c>
      <c r="HY7" s="30" t="e">
        <f>IF(#REF!=10,78,0)</f>
        <v>#REF!</v>
      </c>
      <c r="HZ7" s="30" t="e">
        <f>IF(#REF!=11,75,0)</f>
        <v>#REF!</v>
      </c>
      <c r="IA7" s="30" t="e">
        <f>IF(#REF!=12,73,0)</f>
        <v>#REF!</v>
      </c>
      <c r="IB7" s="30" t="e">
        <f>IF(#REF!=13,70,0)</f>
        <v>#REF!</v>
      </c>
      <c r="IC7" s="30" t="e">
        <f>IF(#REF!=14,68,0)</f>
        <v>#REF!</v>
      </c>
      <c r="ID7" s="30" t="e">
        <f>IF(#REF!=15,65,0)</f>
        <v>#REF!</v>
      </c>
      <c r="IE7" s="30" t="e">
        <f>IF(#REF!=16,63,0)</f>
        <v>#REF!</v>
      </c>
      <c r="IF7" s="30" t="e">
        <f>IF(#REF!=17,60,0)</f>
        <v>#REF!</v>
      </c>
      <c r="IG7" s="30" t="e">
        <f>IF(#REF!=18,58,0)</f>
        <v>#REF!</v>
      </c>
      <c r="IH7" s="30" t="e">
        <f>IF(#REF!=19,55,0)</f>
        <v>#REF!</v>
      </c>
      <c r="II7" s="30" t="e">
        <f>IF(#REF!=20,53,0)</f>
        <v>#REF!</v>
      </c>
      <c r="IJ7" s="30" t="e">
        <f>IF(#REF!&gt;20,0,0)</f>
        <v>#REF!</v>
      </c>
      <c r="IK7" s="30" t="e">
        <f>IF(#REF!="сх",0,0)</f>
        <v>#REF!</v>
      </c>
      <c r="IL7" s="30" t="e">
        <f t="shared" si="8"/>
        <v>#REF!</v>
      </c>
    </row>
    <row r="8" spans="1:255" s="28" customFormat="1" ht="56.25">
      <c r="A8" s="56" t="s">
        <v>264</v>
      </c>
      <c r="B8" s="53" t="s">
        <v>104</v>
      </c>
      <c r="C8" s="60">
        <v>3</v>
      </c>
      <c r="D8" s="62">
        <v>2</v>
      </c>
      <c r="E8" s="60" t="s">
        <v>283</v>
      </c>
      <c r="F8" s="62" t="s">
        <v>279</v>
      </c>
      <c r="G8" s="66" t="s">
        <v>125</v>
      </c>
      <c r="H8" s="27" t="e">
        <f>#REF!+#REF!</f>
        <v>#REF!</v>
      </c>
      <c r="J8" s="29"/>
      <c r="K8" s="28" t="e">
        <f>IF(#REF!=1,25,0)</f>
        <v>#REF!</v>
      </c>
      <c r="L8" s="28" t="e">
        <f>IF(#REF!=2,22,0)</f>
        <v>#REF!</v>
      </c>
      <c r="M8" s="28" t="e">
        <f>IF(#REF!=3,20,0)</f>
        <v>#REF!</v>
      </c>
      <c r="N8" s="28" t="e">
        <f>IF(#REF!=4,18,0)</f>
        <v>#REF!</v>
      </c>
      <c r="O8" s="28" t="e">
        <f>IF(#REF!=5,16,0)</f>
        <v>#REF!</v>
      </c>
      <c r="P8" s="28" t="e">
        <f>IF(#REF!=6,15,0)</f>
        <v>#REF!</v>
      </c>
      <c r="Q8" s="28" t="e">
        <f>IF(#REF!=7,14,0)</f>
        <v>#REF!</v>
      </c>
      <c r="R8" s="28" t="e">
        <f>IF(#REF!=8,13,0)</f>
        <v>#REF!</v>
      </c>
      <c r="S8" s="28" t="e">
        <f>IF(#REF!=9,12,0)</f>
        <v>#REF!</v>
      </c>
      <c r="T8" s="28" t="e">
        <f>IF(#REF!=10,11,0)</f>
        <v>#REF!</v>
      </c>
      <c r="U8" s="28" t="e">
        <f>IF(#REF!=11,10,0)</f>
        <v>#REF!</v>
      </c>
      <c r="V8" s="28" t="e">
        <f>IF(#REF!=12,9,0)</f>
        <v>#REF!</v>
      </c>
      <c r="W8" s="28" t="e">
        <f>IF(#REF!=13,8,0)</f>
        <v>#REF!</v>
      </c>
      <c r="X8" s="28" t="e">
        <f>IF(#REF!=14,7,0)</f>
        <v>#REF!</v>
      </c>
      <c r="Y8" s="28" t="e">
        <f>IF(#REF!=15,6,0)</f>
        <v>#REF!</v>
      </c>
      <c r="Z8" s="28" t="e">
        <f>IF(#REF!=16,5,0)</f>
        <v>#REF!</v>
      </c>
      <c r="AA8" s="28" t="e">
        <f>IF(#REF!=17,4,0)</f>
        <v>#REF!</v>
      </c>
      <c r="AB8" s="28" t="e">
        <f>IF(#REF!=18,3,0)</f>
        <v>#REF!</v>
      </c>
      <c r="AC8" s="28" t="e">
        <f>IF(#REF!=19,2,0)</f>
        <v>#REF!</v>
      </c>
      <c r="AD8" s="28" t="e">
        <f>IF(#REF!=20,1,0)</f>
        <v>#REF!</v>
      </c>
      <c r="AE8" s="28" t="e">
        <f>IF(#REF!&gt;20,0,0)</f>
        <v>#REF!</v>
      </c>
      <c r="AF8" s="28" t="e">
        <f>IF(#REF!="сх",0,0)</f>
        <v>#REF!</v>
      </c>
      <c r="AG8" s="28" t="e">
        <f t="shared" si="0"/>
        <v>#REF!</v>
      </c>
      <c r="AH8" s="28" t="e">
        <f>IF(#REF!=1,25,0)</f>
        <v>#REF!</v>
      </c>
      <c r="AI8" s="28" t="e">
        <f>IF(#REF!=2,22,0)</f>
        <v>#REF!</v>
      </c>
      <c r="AJ8" s="28" t="e">
        <f>IF(#REF!=3,20,0)</f>
        <v>#REF!</v>
      </c>
      <c r="AK8" s="28" t="e">
        <f>IF(#REF!=4,18,0)</f>
        <v>#REF!</v>
      </c>
      <c r="AL8" s="28" t="e">
        <f>IF(#REF!=5,16,0)</f>
        <v>#REF!</v>
      </c>
      <c r="AM8" s="28" t="e">
        <f>IF(#REF!=6,15,0)</f>
        <v>#REF!</v>
      </c>
      <c r="AN8" s="28" t="e">
        <f>IF(#REF!=7,14,0)</f>
        <v>#REF!</v>
      </c>
      <c r="AO8" s="28" t="e">
        <f>IF(#REF!=8,13,0)</f>
        <v>#REF!</v>
      </c>
      <c r="AP8" s="28" t="e">
        <f>IF(#REF!=9,12,0)</f>
        <v>#REF!</v>
      </c>
      <c r="AQ8" s="28" t="e">
        <f>IF(#REF!=10,11,0)</f>
        <v>#REF!</v>
      </c>
      <c r="AR8" s="28" t="e">
        <f>IF(#REF!=11,10,0)</f>
        <v>#REF!</v>
      </c>
      <c r="AS8" s="28" t="e">
        <f>IF(#REF!=12,9,0)</f>
        <v>#REF!</v>
      </c>
      <c r="AT8" s="28" t="e">
        <f>IF(#REF!=13,8,0)</f>
        <v>#REF!</v>
      </c>
      <c r="AU8" s="28" t="e">
        <f>IF(#REF!=14,7,0)</f>
        <v>#REF!</v>
      </c>
      <c r="AV8" s="28" t="e">
        <f>IF(#REF!=15,6,0)</f>
        <v>#REF!</v>
      </c>
      <c r="AW8" s="28" t="e">
        <f>IF(#REF!=16,5,0)</f>
        <v>#REF!</v>
      </c>
      <c r="AX8" s="28" t="e">
        <f>IF(#REF!=17,4,0)</f>
        <v>#REF!</v>
      </c>
      <c r="AY8" s="28" t="e">
        <f>IF(#REF!=18,3,0)</f>
        <v>#REF!</v>
      </c>
      <c r="AZ8" s="28" t="e">
        <f>IF(#REF!=19,2,0)</f>
        <v>#REF!</v>
      </c>
      <c r="BA8" s="28" t="e">
        <f>IF(#REF!=20,1,0)</f>
        <v>#REF!</v>
      </c>
      <c r="BB8" s="28" t="e">
        <f>IF(#REF!&gt;20,0,0)</f>
        <v>#REF!</v>
      </c>
      <c r="BC8" s="28" t="e">
        <f>IF(#REF!="сх",0,0)</f>
        <v>#REF!</v>
      </c>
      <c r="BD8" s="28" t="e">
        <f t="shared" si="1"/>
        <v>#REF!</v>
      </c>
      <c r="BE8" s="28" t="e">
        <f>IF(#REF!=1,45,0)</f>
        <v>#REF!</v>
      </c>
      <c r="BF8" s="28" t="e">
        <f>IF(#REF!=2,42,0)</f>
        <v>#REF!</v>
      </c>
      <c r="BG8" s="28" t="e">
        <f>IF(#REF!=3,40,0)</f>
        <v>#REF!</v>
      </c>
      <c r="BH8" s="28" t="e">
        <f>IF(#REF!=4,38,0)</f>
        <v>#REF!</v>
      </c>
      <c r="BI8" s="28" t="e">
        <f>IF(#REF!=5,36,0)</f>
        <v>#REF!</v>
      </c>
      <c r="BJ8" s="28" t="e">
        <f>IF(#REF!=6,35,0)</f>
        <v>#REF!</v>
      </c>
      <c r="BK8" s="28" t="e">
        <f>IF(#REF!=7,34,0)</f>
        <v>#REF!</v>
      </c>
      <c r="BL8" s="28" t="e">
        <f>IF(#REF!=8,33,0)</f>
        <v>#REF!</v>
      </c>
      <c r="BM8" s="28" t="e">
        <f>IF(#REF!=9,32,0)</f>
        <v>#REF!</v>
      </c>
      <c r="BN8" s="28" t="e">
        <f>IF(#REF!=10,31,0)</f>
        <v>#REF!</v>
      </c>
      <c r="BO8" s="28" t="e">
        <f>IF(#REF!=11,30,0)</f>
        <v>#REF!</v>
      </c>
      <c r="BP8" s="28" t="e">
        <f>IF(#REF!=12,29,0)</f>
        <v>#REF!</v>
      </c>
      <c r="BQ8" s="28" t="e">
        <f>IF(#REF!=13,28,0)</f>
        <v>#REF!</v>
      </c>
      <c r="BR8" s="28" t="e">
        <f>IF(#REF!=14,27,0)</f>
        <v>#REF!</v>
      </c>
      <c r="BS8" s="28" t="e">
        <f>IF(#REF!=15,26,0)</f>
        <v>#REF!</v>
      </c>
      <c r="BT8" s="28" t="e">
        <f>IF(#REF!=16,25,0)</f>
        <v>#REF!</v>
      </c>
      <c r="BU8" s="28" t="e">
        <f>IF(#REF!=17,24,0)</f>
        <v>#REF!</v>
      </c>
      <c r="BV8" s="28" t="e">
        <f>IF(#REF!=18,23,0)</f>
        <v>#REF!</v>
      </c>
      <c r="BW8" s="28" t="e">
        <f>IF(#REF!=19,22,0)</f>
        <v>#REF!</v>
      </c>
      <c r="BX8" s="28" t="e">
        <f>IF(#REF!=20,21,0)</f>
        <v>#REF!</v>
      </c>
      <c r="BY8" s="28" t="e">
        <f>IF(#REF!=21,20,0)</f>
        <v>#REF!</v>
      </c>
      <c r="BZ8" s="28" t="e">
        <f>IF(#REF!=22,19,0)</f>
        <v>#REF!</v>
      </c>
      <c r="CA8" s="28" t="e">
        <f>IF(#REF!=23,18,0)</f>
        <v>#REF!</v>
      </c>
      <c r="CB8" s="28" t="e">
        <f>IF(#REF!=24,17,0)</f>
        <v>#REF!</v>
      </c>
      <c r="CC8" s="28" t="e">
        <f>IF(#REF!=25,16,0)</f>
        <v>#REF!</v>
      </c>
      <c r="CD8" s="28" t="e">
        <f>IF(#REF!=26,15,0)</f>
        <v>#REF!</v>
      </c>
      <c r="CE8" s="28" t="e">
        <f>IF(#REF!=27,14,0)</f>
        <v>#REF!</v>
      </c>
      <c r="CF8" s="28" t="e">
        <f>IF(#REF!=28,13,0)</f>
        <v>#REF!</v>
      </c>
      <c r="CG8" s="28" t="e">
        <f>IF(#REF!=29,12,0)</f>
        <v>#REF!</v>
      </c>
      <c r="CH8" s="28" t="e">
        <f>IF(#REF!=30,11,0)</f>
        <v>#REF!</v>
      </c>
      <c r="CI8" s="28" t="e">
        <f>IF(#REF!=31,10,0)</f>
        <v>#REF!</v>
      </c>
      <c r="CJ8" s="28" t="e">
        <f>IF(#REF!=32,9,0)</f>
        <v>#REF!</v>
      </c>
      <c r="CK8" s="28" t="e">
        <f>IF(#REF!=33,8,0)</f>
        <v>#REF!</v>
      </c>
      <c r="CL8" s="28" t="e">
        <f>IF(#REF!=34,7,0)</f>
        <v>#REF!</v>
      </c>
      <c r="CM8" s="28" t="e">
        <f>IF(#REF!=35,6,0)</f>
        <v>#REF!</v>
      </c>
      <c r="CN8" s="28" t="e">
        <f>IF(#REF!=36,5,0)</f>
        <v>#REF!</v>
      </c>
      <c r="CO8" s="28" t="e">
        <f>IF(#REF!=37,4,0)</f>
        <v>#REF!</v>
      </c>
      <c r="CP8" s="28" t="e">
        <f>IF(#REF!=38,3,0)</f>
        <v>#REF!</v>
      </c>
      <c r="CQ8" s="28" t="e">
        <f>IF(#REF!=39,2,0)</f>
        <v>#REF!</v>
      </c>
      <c r="CR8" s="28" t="e">
        <f>IF(#REF!=40,1,0)</f>
        <v>#REF!</v>
      </c>
      <c r="CS8" s="28" t="e">
        <f>IF(#REF!&gt;20,0,0)</f>
        <v>#REF!</v>
      </c>
      <c r="CT8" s="28" t="e">
        <f>IF(#REF!="сх",0,0)</f>
        <v>#REF!</v>
      </c>
      <c r="CU8" s="28" t="e">
        <f t="shared" si="2"/>
        <v>#REF!</v>
      </c>
      <c r="CV8" s="28" t="e">
        <f>IF(#REF!=1,45,0)</f>
        <v>#REF!</v>
      </c>
      <c r="CW8" s="28" t="e">
        <f>IF(#REF!=2,42,0)</f>
        <v>#REF!</v>
      </c>
      <c r="CX8" s="28" t="e">
        <f>IF(#REF!=3,40,0)</f>
        <v>#REF!</v>
      </c>
      <c r="CY8" s="28" t="e">
        <f>IF(#REF!=4,38,0)</f>
        <v>#REF!</v>
      </c>
      <c r="CZ8" s="28" t="e">
        <f>IF(#REF!=5,36,0)</f>
        <v>#REF!</v>
      </c>
      <c r="DA8" s="28" t="e">
        <f>IF(#REF!=6,35,0)</f>
        <v>#REF!</v>
      </c>
      <c r="DB8" s="28" t="e">
        <f>IF(#REF!=7,34,0)</f>
        <v>#REF!</v>
      </c>
      <c r="DC8" s="28" t="e">
        <f>IF(#REF!=8,33,0)</f>
        <v>#REF!</v>
      </c>
      <c r="DD8" s="28" t="e">
        <f>IF(#REF!=9,32,0)</f>
        <v>#REF!</v>
      </c>
      <c r="DE8" s="28" t="e">
        <f>IF(#REF!=10,31,0)</f>
        <v>#REF!</v>
      </c>
      <c r="DF8" s="28" t="e">
        <f>IF(#REF!=11,30,0)</f>
        <v>#REF!</v>
      </c>
      <c r="DG8" s="28" t="e">
        <f>IF(#REF!=12,29,0)</f>
        <v>#REF!</v>
      </c>
      <c r="DH8" s="28" t="e">
        <f>IF(#REF!=13,28,0)</f>
        <v>#REF!</v>
      </c>
      <c r="DI8" s="28" t="e">
        <f>IF(#REF!=14,27,0)</f>
        <v>#REF!</v>
      </c>
      <c r="DJ8" s="28" t="e">
        <f>IF(#REF!=15,26,0)</f>
        <v>#REF!</v>
      </c>
      <c r="DK8" s="28" t="e">
        <f>IF(#REF!=16,25,0)</f>
        <v>#REF!</v>
      </c>
      <c r="DL8" s="28" t="e">
        <f>IF(#REF!=17,24,0)</f>
        <v>#REF!</v>
      </c>
      <c r="DM8" s="28" t="e">
        <f>IF(#REF!=18,23,0)</f>
        <v>#REF!</v>
      </c>
      <c r="DN8" s="28" t="e">
        <f>IF(#REF!=19,22,0)</f>
        <v>#REF!</v>
      </c>
      <c r="DO8" s="28" t="e">
        <f>IF(#REF!=20,21,0)</f>
        <v>#REF!</v>
      </c>
      <c r="DP8" s="28" t="e">
        <f>IF(#REF!=21,20,0)</f>
        <v>#REF!</v>
      </c>
      <c r="DQ8" s="28" t="e">
        <f>IF(#REF!=22,19,0)</f>
        <v>#REF!</v>
      </c>
      <c r="DR8" s="28" t="e">
        <f>IF(#REF!=23,18,0)</f>
        <v>#REF!</v>
      </c>
      <c r="DS8" s="28" t="e">
        <f>IF(#REF!=24,17,0)</f>
        <v>#REF!</v>
      </c>
      <c r="DT8" s="28" t="e">
        <f>IF(#REF!=25,16,0)</f>
        <v>#REF!</v>
      </c>
      <c r="DU8" s="28" t="e">
        <f>IF(#REF!=26,15,0)</f>
        <v>#REF!</v>
      </c>
      <c r="DV8" s="28" t="e">
        <f>IF(#REF!=27,14,0)</f>
        <v>#REF!</v>
      </c>
      <c r="DW8" s="28" t="e">
        <f>IF(#REF!=28,13,0)</f>
        <v>#REF!</v>
      </c>
      <c r="DX8" s="28" t="e">
        <f>IF(#REF!=29,12,0)</f>
        <v>#REF!</v>
      </c>
      <c r="DY8" s="28" t="e">
        <f>IF(#REF!=30,11,0)</f>
        <v>#REF!</v>
      </c>
      <c r="DZ8" s="28" t="e">
        <f>IF(#REF!=31,10,0)</f>
        <v>#REF!</v>
      </c>
      <c r="EA8" s="28" t="e">
        <f>IF(#REF!=32,9,0)</f>
        <v>#REF!</v>
      </c>
      <c r="EB8" s="28" t="e">
        <f>IF(#REF!=33,8,0)</f>
        <v>#REF!</v>
      </c>
      <c r="EC8" s="28" t="e">
        <f>IF(#REF!=34,7,0)</f>
        <v>#REF!</v>
      </c>
      <c r="ED8" s="28" t="e">
        <f>IF(#REF!=35,6,0)</f>
        <v>#REF!</v>
      </c>
      <c r="EE8" s="28" t="e">
        <f>IF(#REF!=36,5,0)</f>
        <v>#REF!</v>
      </c>
      <c r="EF8" s="28" t="e">
        <f>IF(#REF!=37,4,0)</f>
        <v>#REF!</v>
      </c>
      <c r="EG8" s="28" t="e">
        <f>IF(#REF!=38,3,0)</f>
        <v>#REF!</v>
      </c>
      <c r="EH8" s="28" t="e">
        <f>IF(#REF!=39,2,0)</f>
        <v>#REF!</v>
      </c>
      <c r="EI8" s="28" t="e">
        <f>IF(#REF!=40,1,0)</f>
        <v>#REF!</v>
      </c>
      <c r="EJ8" s="28" t="e">
        <f>IF(#REF!&gt;20,0,0)</f>
        <v>#REF!</v>
      </c>
      <c r="EK8" s="28" t="e">
        <f>IF(#REF!="сх",0,0)</f>
        <v>#REF!</v>
      </c>
      <c r="EL8" s="28" t="e">
        <f t="shared" si="3"/>
        <v>#REF!</v>
      </c>
      <c r="EN8" s="28" t="e">
        <f>IF(#REF!="сх","ноль",IF(#REF!&gt;0,#REF!,"Ноль"))</f>
        <v>#REF!</v>
      </c>
      <c r="EO8" s="28" t="e">
        <f>IF(#REF!="сх","ноль",IF(#REF!&gt;0,#REF!,"Ноль"))</f>
        <v>#REF!</v>
      </c>
      <c r="EQ8" s="28" t="e">
        <f t="shared" si="4"/>
        <v>#REF!</v>
      </c>
      <c r="ER8" s="28" t="e">
        <f>IF(#REF!=#REF!,IF(#REF!&lt;#REF!,#REF!,EV8),#REF!)</f>
        <v>#REF!</v>
      </c>
      <c r="ES8" s="28" t="e">
        <f>IF(#REF!=#REF!,IF(#REF!&lt;#REF!,0,1))</f>
        <v>#REF!</v>
      </c>
      <c r="ET8" s="28" t="e">
        <f>IF(AND(EQ8&gt;=21,EQ8&lt;&gt;0),EQ8,IF(#REF!&lt;#REF!,"СТОП",ER8+ES8))</f>
        <v>#REF!</v>
      </c>
      <c r="EV8" s="28">
        <v>15</v>
      </c>
      <c r="EW8" s="28">
        <v>16</v>
      </c>
      <c r="EY8" s="30" t="e">
        <f>IF(#REF!=1,25,0)</f>
        <v>#REF!</v>
      </c>
      <c r="EZ8" s="30" t="e">
        <f>IF(#REF!=2,22,0)</f>
        <v>#REF!</v>
      </c>
      <c r="FA8" s="30" t="e">
        <f>IF(#REF!=3,20,0)</f>
        <v>#REF!</v>
      </c>
      <c r="FB8" s="30" t="e">
        <f>IF(#REF!=4,18,0)</f>
        <v>#REF!</v>
      </c>
      <c r="FC8" s="30" t="e">
        <f>IF(#REF!=5,16,0)</f>
        <v>#REF!</v>
      </c>
      <c r="FD8" s="30" t="e">
        <f>IF(#REF!=6,15,0)</f>
        <v>#REF!</v>
      </c>
      <c r="FE8" s="30" t="e">
        <f>IF(#REF!=7,14,0)</f>
        <v>#REF!</v>
      </c>
      <c r="FF8" s="30" t="e">
        <f>IF(#REF!=8,13,0)</f>
        <v>#REF!</v>
      </c>
      <c r="FG8" s="30" t="e">
        <f>IF(#REF!=9,12,0)</f>
        <v>#REF!</v>
      </c>
      <c r="FH8" s="30" t="e">
        <f>IF(#REF!=10,11,0)</f>
        <v>#REF!</v>
      </c>
      <c r="FI8" s="30" t="e">
        <f>IF(#REF!=11,10,0)</f>
        <v>#REF!</v>
      </c>
      <c r="FJ8" s="30" t="e">
        <f>IF(#REF!=12,9,0)</f>
        <v>#REF!</v>
      </c>
      <c r="FK8" s="30" t="e">
        <f>IF(#REF!=13,8,0)</f>
        <v>#REF!</v>
      </c>
      <c r="FL8" s="30" t="e">
        <f>IF(#REF!=14,7,0)</f>
        <v>#REF!</v>
      </c>
      <c r="FM8" s="30" t="e">
        <f>IF(#REF!=15,6,0)</f>
        <v>#REF!</v>
      </c>
      <c r="FN8" s="30" t="e">
        <f>IF(#REF!=16,5,0)</f>
        <v>#REF!</v>
      </c>
      <c r="FO8" s="30" t="e">
        <f>IF(#REF!=17,4,0)</f>
        <v>#REF!</v>
      </c>
      <c r="FP8" s="30" t="e">
        <f>IF(#REF!=18,3,0)</f>
        <v>#REF!</v>
      </c>
      <c r="FQ8" s="30" t="e">
        <f>IF(#REF!=19,2,0)</f>
        <v>#REF!</v>
      </c>
      <c r="FR8" s="30" t="e">
        <f>IF(#REF!=20,1,0)</f>
        <v>#REF!</v>
      </c>
      <c r="FS8" s="30" t="e">
        <f>IF(#REF!&gt;20,0,0)</f>
        <v>#REF!</v>
      </c>
      <c r="FT8" s="30" t="e">
        <f>IF(#REF!="сх",0,0)</f>
        <v>#REF!</v>
      </c>
      <c r="FU8" s="30" t="e">
        <f t="shared" si="5"/>
        <v>#REF!</v>
      </c>
      <c r="FV8" s="30" t="e">
        <f>IF(#REF!=1,25,0)</f>
        <v>#REF!</v>
      </c>
      <c r="FW8" s="30" t="e">
        <f>IF(#REF!=2,22,0)</f>
        <v>#REF!</v>
      </c>
      <c r="FX8" s="30" t="e">
        <f>IF(#REF!=3,20,0)</f>
        <v>#REF!</v>
      </c>
      <c r="FY8" s="30" t="e">
        <f>IF(#REF!=4,18,0)</f>
        <v>#REF!</v>
      </c>
      <c r="FZ8" s="30" t="e">
        <f>IF(#REF!=5,16,0)</f>
        <v>#REF!</v>
      </c>
      <c r="GA8" s="30" t="e">
        <f>IF(#REF!=6,15,0)</f>
        <v>#REF!</v>
      </c>
      <c r="GB8" s="30" t="e">
        <f>IF(#REF!=7,14,0)</f>
        <v>#REF!</v>
      </c>
      <c r="GC8" s="30" t="e">
        <f>IF(#REF!=8,13,0)</f>
        <v>#REF!</v>
      </c>
      <c r="GD8" s="30" t="e">
        <f>IF(#REF!=9,12,0)</f>
        <v>#REF!</v>
      </c>
      <c r="GE8" s="30" t="e">
        <f>IF(#REF!=10,11,0)</f>
        <v>#REF!</v>
      </c>
      <c r="GF8" s="30" t="e">
        <f>IF(#REF!=11,10,0)</f>
        <v>#REF!</v>
      </c>
      <c r="GG8" s="30" t="e">
        <f>IF(#REF!=12,9,0)</f>
        <v>#REF!</v>
      </c>
      <c r="GH8" s="30" t="e">
        <f>IF(#REF!=13,8,0)</f>
        <v>#REF!</v>
      </c>
      <c r="GI8" s="30" t="e">
        <f>IF(#REF!=14,7,0)</f>
        <v>#REF!</v>
      </c>
      <c r="GJ8" s="30" t="e">
        <f>IF(#REF!=15,6,0)</f>
        <v>#REF!</v>
      </c>
      <c r="GK8" s="30" t="e">
        <f>IF(#REF!=16,5,0)</f>
        <v>#REF!</v>
      </c>
      <c r="GL8" s="30" t="e">
        <f>IF(#REF!=17,4,0)</f>
        <v>#REF!</v>
      </c>
      <c r="GM8" s="30" t="e">
        <f>IF(#REF!=18,3,0)</f>
        <v>#REF!</v>
      </c>
      <c r="GN8" s="30" t="e">
        <f>IF(#REF!=19,2,0)</f>
        <v>#REF!</v>
      </c>
      <c r="GO8" s="30" t="e">
        <f>IF(#REF!=20,1,0)</f>
        <v>#REF!</v>
      </c>
      <c r="GP8" s="30" t="e">
        <f>IF(#REF!&gt;20,0,0)</f>
        <v>#REF!</v>
      </c>
      <c r="GQ8" s="30" t="e">
        <f>IF(#REF!="сх",0,0)</f>
        <v>#REF!</v>
      </c>
      <c r="GR8" s="30" t="e">
        <f t="shared" si="6"/>
        <v>#REF!</v>
      </c>
      <c r="GS8" s="30" t="e">
        <f>IF(#REF!=1,100,0)</f>
        <v>#REF!</v>
      </c>
      <c r="GT8" s="30" t="e">
        <f>IF(#REF!=2,98,0)</f>
        <v>#REF!</v>
      </c>
      <c r="GU8" s="30" t="e">
        <f>IF(#REF!=3,95,0)</f>
        <v>#REF!</v>
      </c>
      <c r="GV8" s="30" t="e">
        <f>IF(#REF!=4,93,0)</f>
        <v>#REF!</v>
      </c>
      <c r="GW8" s="30" t="e">
        <f>IF(#REF!=5,90,0)</f>
        <v>#REF!</v>
      </c>
      <c r="GX8" s="30" t="e">
        <f>IF(#REF!=6,88,0)</f>
        <v>#REF!</v>
      </c>
      <c r="GY8" s="30" t="e">
        <f>IF(#REF!=7,85,0)</f>
        <v>#REF!</v>
      </c>
      <c r="GZ8" s="30" t="e">
        <f>IF(#REF!=8,83,0)</f>
        <v>#REF!</v>
      </c>
      <c r="HA8" s="30" t="e">
        <f>IF(#REF!=9,80,0)</f>
        <v>#REF!</v>
      </c>
      <c r="HB8" s="30" t="e">
        <f>IF(#REF!=10,78,0)</f>
        <v>#REF!</v>
      </c>
      <c r="HC8" s="30" t="e">
        <f>IF(#REF!=11,75,0)</f>
        <v>#REF!</v>
      </c>
      <c r="HD8" s="30" t="e">
        <f>IF(#REF!=12,73,0)</f>
        <v>#REF!</v>
      </c>
      <c r="HE8" s="30" t="e">
        <f>IF(#REF!=13,70,0)</f>
        <v>#REF!</v>
      </c>
      <c r="HF8" s="30" t="e">
        <f>IF(#REF!=14,68,0)</f>
        <v>#REF!</v>
      </c>
      <c r="HG8" s="30" t="e">
        <f>IF(#REF!=15,65,0)</f>
        <v>#REF!</v>
      </c>
      <c r="HH8" s="30" t="e">
        <f>IF(#REF!=16,63,0)</f>
        <v>#REF!</v>
      </c>
      <c r="HI8" s="30" t="e">
        <f>IF(#REF!=17,60,0)</f>
        <v>#REF!</v>
      </c>
      <c r="HJ8" s="30" t="e">
        <f>IF(#REF!=18,58,0)</f>
        <v>#REF!</v>
      </c>
      <c r="HK8" s="30" t="e">
        <f>IF(#REF!=19,55,0)</f>
        <v>#REF!</v>
      </c>
      <c r="HL8" s="30" t="e">
        <f>IF(#REF!=20,53,0)</f>
        <v>#REF!</v>
      </c>
      <c r="HM8" s="30" t="e">
        <f>IF(#REF!&gt;20,0,0)</f>
        <v>#REF!</v>
      </c>
      <c r="HN8" s="30" t="e">
        <f>IF(#REF!="сх",0,0)</f>
        <v>#REF!</v>
      </c>
      <c r="HO8" s="30" t="e">
        <f t="shared" si="7"/>
        <v>#REF!</v>
      </c>
      <c r="HP8" s="30" t="e">
        <f>IF(#REF!=1,100,0)</f>
        <v>#REF!</v>
      </c>
      <c r="HQ8" s="30" t="e">
        <f>IF(#REF!=2,98,0)</f>
        <v>#REF!</v>
      </c>
      <c r="HR8" s="30" t="e">
        <f>IF(#REF!=3,95,0)</f>
        <v>#REF!</v>
      </c>
      <c r="HS8" s="30" t="e">
        <f>IF(#REF!=4,93,0)</f>
        <v>#REF!</v>
      </c>
      <c r="HT8" s="30" t="e">
        <f>IF(#REF!=5,90,0)</f>
        <v>#REF!</v>
      </c>
      <c r="HU8" s="30" t="e">
        <f>IF(#REF!=6,88,0)</f>
        <v>#REF!</v>
      </c>
      <c r="HV8" s="30" t="e">
        <f>IF(#REF!=7,85,0)</f>
        <v>#REF!</v>
      </c>
      <c r="HW8" s="30" t="e">
        <f>IF(#REF!=8,83,0)</f>
        <v>#REF!</v>
      </c>
      <c r="HX8" s="30" t="e">
        <f>IF(#REF!=9,80,0)</f>
        <v>#REF!</v>
      </c>
      <c r="HY8" s="30" t="e">
        <f>IF(#REF!=10,78,0)</f>
        <v>#REF!</v>
      </c>
      <c r="HZ8" s="30" t="e">
        <f>IF(#REF!=11,75,0)</f>
        <v>#REF!</v>
      </c>
      <c r="IA8" s="30" t="e">
        <f>IF(#REF!=12,73,0)</f>
        <v>#REF!</v>
      </c>
      <c r="IB8" s="30" t="e">
        <f>IF(#REF!=13,70,0)</f>
        <v>#REF!</v>
      </c>
      <c r="IC8" s="30" t="e">
        <f>IF(#REF!=14,68,0)</f>
        <v>#REF!</v>
      </c>
      <c r="ID8" s="30" t="e">
        <f>IF(#REF!=15,65,0)</f>
        <v>#REF!</v>
      </c>
      <c r="IE8" s="30" t="e">
        <f>IF(#REF!=16,63,0)</f>
        <v>#REF!</v>
      </c>
      <c r="IF8" s="30" t="e">
        <f>IF(#REF!=17,60,0)</f>
        <v>#REF!</v>
      </c>
      <c r="IG8" s="30" t="e">
        <f>IF(#REF!=18,58,0)</f>
        <v>#REF!</v>
      </c>
      <c r="IH8" s="30" t="e">
        <f>IF(#REF!=19,55,0)</f>
        <v>#REF!</v>
      </c>
      <c r="II8" s="30" t="e">
        <f>IF(#REF!=20,53,0)</f>
        <v>#REF!</v>
      </c>
      <c r="IJ8" s="30" t="e">
        <f>IF(#REF!&gt;20,0,0)</f>
        <v>#REF!</v>
      </c>
      <c r="IK8" s="30" t="e">
        <f>IF(#REF!="сх",0,0)</f>
        <v>#REF!</v>
      </c>
      <c r="IL8" s="30" t="e">
        <f t="shared" si="8"/>
        <v>#REF!</v>
      </c>
    </row>
    <row r="9" spans="1:255" s="16" customFormat="1">
      <c r="A9" s="56" t="s">
        <v>264</v>
      </c>
      <c r="B9" s="53" t="s">
        <v>45</v>
      </c>
      <c r="C9" s="50">
        <v>2</v>
      </c>
      <c r="D9" s="47">
        <v>858</v>
      </c>
      <c r="E9" s="50" t="s">
        <v>251</v>
      </c>
      <c r="F9" s="47" t="s">
        <v>51</v>
      </c>
      <c r="G9" s="67" t="s">
        <v>259</v>
      </c>
      <c r="H9" s="15" t="e">
        <f>#REF!+#REF!</f>
        <v>#REF!</v>
      </c>
      <c r="J9" s="17"/>
      <c r="K9" s="16" t="e">
        <f>IF(#REF!=1,25,0)</f>
        <v>#REF!</v>
      </c>
      <c r="L9" s="16" t="e">
        <f>IF(#REF!=2,22,0)</f>
        <v>#REF!</v>
      </c>
      <c r="M9" s="16" t="e">
        <f>IF(#REF!=3,20,0)</f>
        <v>#REF!</v>
      </c>
      <c r="N9" s="16" t="e">
        <f>IF(#REF!=4,18,0)</f>
        <v>#REF!</v>
      </c>
      <c r="O9" s="16" t="e">
        <f>IF(#REF!=5,16,0)</f>
        <v>#REF!</v>
      </c>
      <c r="P9" s="16" t="e">
        <f>IF(#REF!=6,15,0)</f>
        <v>#REF!</v>
      </c>
      <c r="Q9" s="16" t="e">
        <f>IF(#REF!=7,14,0)</f>
        <v>#REF!</v>
      </c>
      <c r="R9" s="16" t="e">
        <f>IF(#REF!=8,13,0)</f>
        <v>#REF!</v>
      </c>
      <c r="S9" s="16" t="e">
        <f>IF(#REF!=9,12,0)</f>
        <v>#REF!</v>
      </c>
      <c r="T9" s="16" t="e">
        <f>IF(#REF!=10,11,0)</f>
        <v>#REF!</v>
      </c>
      <c r="U9" s="16" t="e">
        <f>IF(#REF!=11,10,0)</f>
        <v>#REF!</v>
      </c>
      <c r="V9" s="16" t="e">
        <f>IF(#REF!=12,9,0)</f>
        <v>#REF!</v>
      </c>
      <c r="W9" s="16" t="e">
        <f>IF(#REF!=13,8,0)</f>
        <v>#REF!</v>
      </c>
      <c r="X9" s="16" t="e">
        <f>IF(#REF!=14,7,0)</f>
        <v>#REF!</v>
      </c>
      <c r="Y9" s="16" t="e">
        <f>IF(#REF!=15,6,0)</f>
        <v>#REF!</v>
      </c>
      <c r="Z9" s="16" t="e">
        <f>IF(#REF!=16,5,0)</f>
        <v>#REF!</v>
      </c>
      <c r="AA9" s="16" t="e">
        <f>IF(#REF!=17,4,0)</f>
        <v>#REF!</v>
      </c>
      <c r="AB9" s="16" t="e">
        <f>IF(#REF!=18,3,0)</f>
        <v>#REF!</v>
      </c>
      <c r="AC9" s="16" t="e">
        <f>IF(#REF!=19,2,0)</f>
        <v>#REF!</v>
      </c>
      <c r="AD9" s="16" t="e">
        <f>IF(#REF!=20,1,0)</f>
        <v>#REF!</v>
      </c>
      <c r="AE9" s="16" t="e">
        <f>IF(#REF!&gt;20,0,0)</f>
        <v>#REF!</v>
      </c>
      <c r="AF9" s="16" t="e">
        <f>IF(#REF!="сх",0,0)</f>
        <v>#REF!</v>
      </c>
      <c r="AG9" s="16" t="e">
        <f t="shared" si="0"/>
        <v>#REF!</v>
      </c>
      <c r="AH9" s="16" t="e">
        <f>IF(#REF!=1,25,0)</f>
        <v>#REF!</v>
      </c>
      <c r="AI9" s="16" t="e">
        <f>IF(#REF!=2,22,0)</f>
        <v>#REF!</v>
      </c>
      <c r="AJ9" s="16" t="e">
        <f>IF(#REF!=3,20,0)</f>
        <v>#REF!</v>
      </c>
      <c r="AK9" s="16" t="e">
        <f>IF(#REF!=4,18,0)</f>
        <v>#REF!</v>
      </c>
      <c r="AL9" s="16" t="e">
        <f>IF(#REF!=5,16,0)</f>
        <v>#REF!</v>
      </c>
      <c r="AM9" s="16" t="e">
        <f>IF(#REF!=6,15,0)</f>
        <v>#REF!</v>
      </c>
      <c r="AN9" s="16" t="e">
        <f>IF(#REF!=7,14,0)</f>
        <v>#REF!</v>
      </c>
      <c r="AO9" s="16" t="e">
        <f>IF(#REF!=8,13,0)</f>
        <v>#REF!</v>
      </c>
      <c r="AP9" s="16" t="e">
        <f>IF(#REF!=9,12,0)</f>
        <v>#REF!</v>
      </c>
      <c r="AQ9" s="16" t="e">
        <f>IF(#REF!=10,11,0)</f>
        <v>#REF!</v>
      </c>
      <c r="AR9" s="16" t="e">
        <f>IF(#REF!=11,10,0)</f>
        <v>#REF!</v>
      </c>
      <c r="AS9" s="16" t="e">
        <f>IF(#REF!=12,9,0)</f>
        <v>#REF!</v>
      </c>
      <c r="AT9" s="16" t="e">
        <f>IF(#REF!=13,8,0)</f>
        <v>#REF!</v>
      </c>
      <c r="AU9" s="16" t="e">
        <f>IF(#REF!=14,7,0)</f>
        <v>#REF!</v>
      </c>
      <c r="AV9" s="16" t="e">
        <f>IF(#REF!=15,6,0)</f>
        <v>#REF!</v>
      </c>
      <c r="AW9" s="16" t="e">
        <f>IF(#REF!=16,5,0)</f>
        <v>#REF!</v>
      </c>
      <c r="AX9" s="16" t="e">
        <f>IF(#REF!=17,4,0)</f>
        <v>#REF!</v>
      </c>
      <c r="AY9" s="16" t="e">
        <f>IF(#REF!=18,3,0)</f>
        <v>#REF!</v>
      </c>
      <c r="AZ9" s="16" t="e">
        <f>IF(#REF!=19,2,0)</f>
        <v>#REF!</v>
      </c>
      <c r="BA9" s="16" t="e">
        <f>IF(#REF!=20,1,0)</f>
        <v>#REF!</v>
      </c>
      <c r="BB9" s="16" t="e">
        <f>IF(#REF!&gt;20,0,0)</f>
        <v>#REF!</v>
      </c>
      <c r="BC9" s="16" t="e">
        <f>IF(#REF!="сх",0,0)</f>
        <v>#REF!</v>
      </c>
      <c r="BD9" s="16" t="e">
        <f t="shared" si="1"/>
        <v>#REF!</v>
      </c>
      <c r="BE9" s="16" t="e">
        <f>IF(#REF!=1,45,0)</f>
        <v>#REF!</v>
      </c>
      <c r="BF9" s="16" t="e">
        <f>IF(#REF!=2,42,0)</f>
        <v>#REF!</v>
      </c>
      <c r="BG9" s="16" t="e">
        <f>IF(#REF!=3,40,0)</f>
        <v>#REF!</v>
      </c>
      <c r="BH9" s="16" t="e">
        <f>IF(#REF!=4,38,0)</f>
        <v>#REF!</v>
      </c>
      <c r="BI9" s="16" t="e">
        <f>IF(#REF!=5,36,0)</f>
        <v>#REF!</v>
      </c>
      <c r="BJ9" s="16" t="e">
        <f>IF(#REF!=6,35,0)</f>
        <v>#REF!</v>
      </c>
      <c r="BK9" s="16" t="e">
        <f>IF(#REF!=7,34,0)</f>
        <v>#REF!</v>
      </c>
      <c r="BL9" s="16" t="e">
        <f>IF(#REF!=8,33,0)</f>
        <v>#REF!</v>
      </c>
      <c r="BM9" s="16" t="e">
        <f>IF(#REF!=9,32,0)</f>
        <v>#REF!</v>
      </c>
      <c r="BN9" s="16" t="e">
        <f>IF(#REF!=10,31,0)</f>
        <v>#REF!</v>
      </c>
      <c r="BO9" s="16" t="e">
        <f>IF(#REF!=11,30,0)</f>
        <v>#REF!</v>
      </c>
      <c r="BP9" s="16" t="e">
        <f>IF(#REF!=12,29,0)</f>
        <v>#REF!</v>
      </c>
      <c r="BQ9" s="16" t="e">
        <f>IF(#REF!=13,28,0)</f>
        <v>#REF!</v>
      </c>
      <c r="BR9" s="16" t="e">
        <f>IF(#REF!=14,27,0)</f>
        <v>#REF!</v>
      </c>
      <c r="BS9" s="16" t="e">
        <f>IF(#REF!=15,26,0)</f>
        <v>#REF!</v>
      </c>
      <c r="BT9" s="16" t="e">
        <f>IF(#REF!=16,25,0)</f>
        <v>#REF!</v>
      </c>
      <c r="BU9" s="16" t="e">
        <f>IF(#REF!=17,24,0)</f>
        <v>#REF!</v>
      </c>
      <c r="BV9" s="16" t="e">
        <f>IF(#REF!=18,23,0)</f>
        <v>#REF!</v>
      </c>
      <c r="BW9" s="16" t="e">
        <f>IF(#REF!=19,22,0)</f>
        <v>#REF!</v>
      </c>
      <c r="BX9" s="16" t="e">
        <f>IF(#REF!=20,21,0)</f>
        <v>#REF!</v>
      </c>
      <c r="BY9" s="16" t="e">
        <f>IF(#REF!=21,20,0)</f>
        <v>#REF!</v>
      </c>
      <c r="BZ9" s="16" t="e">
        <f>IF(#REF!=22,19,0)</f>
        <v>#REF!</v>
      </c>
      <c r="CA9" s="16" t="e">
        <f>IF(#REF!=23,18,0)</f>
        <v>#REF!</v>
      </c>
      <c r="CB9" s="16" t="e">
        <f>IF(#REF!=24,17,0)</f>
        <v>#REF!</v>
      </c>
      <c r="CC9" s="16" t="e">
        <f>IF(#REF!=25,16,0)</f>
        <v>#REF!</v>
      </c>
      <c r="CD9" s="16" t="e">
        <f>IF(#REF!=26,15,0)</f>
        <v>#REF!</v>
      </c>
      <c r="CE9" s="16" t="e">
        <f>IF(#REF!=27,14,0)</f>
        <v>#REF!</v>
      </c>
      <c r="CF9" s="16" t="e">
        <f>IF(#REF!=28,13,0)</f>
        <v>#REF!</v>
      </c>
      <c r="CG9" s="16" t="e">
        <f>IF(#REF!=29,12,0)</f>
        <v>#REF!</v>
      </c>
      <c r="CH9" s="16" t="e">
        <f>IF(#REF!=30,11,0)</f>
        <v>#REF!</v>
      </c>
      <c r="CI9" s="16" t="e">
        <f>IF(#REF!=31,10,0)</f>
        <v>#REF!</v>
      </c>
      <c r="CJ9" s="16" t="e">
        <f>IF(#REF!=32,9,0)</f>
        <v>#REF!</v>
      </c>
      <c r="CK9" s="16" t="e">
        <f>IF(#REF!=33,8,0)</f>
        <v>#REF!</v>
      </c>
      <c r="CL9" s="16" t="e">
        <f>IF(#REF!=34,7,0)</f>
        <v>#REF!</v>
      </c>
      <c r="CM9" s="16" t="e">
        <f>IF(#REF!=35,6,0)</f>
        <v>#REF!</v>
      </c>
      <c r="CN9" s="16" t="e">
        <f>IF(#REF!=36,5,0)</f>
        <v>#REF!</v>
      </c>
      <c r="CO9" s="16" t="e">
        <f>IF(#REF!=37,4,0)</f>
        <v>#REF!</v>
      </c>
      <c r="CP9" s="16" t="e">
        <f>IF(#REF!=38,3,0)</f>
        <v>#REF!</v>
      </c>
      <c r="CQ9" s="16" t="e">
        <f>IF(#REF!=39,2,0)</f>
        <v>#REF!</v>
      </c>
      <c r="CR9" s="16" t="e">
        <f>IF(#REF!=40,1,0)</f>
        <v>#REF!</v>
      </c>
      <c r="CS9" s="16" t="e">
        <f>IF(#REF!&gt;20,0,0)</f>
        <v>#REF!</v>
      </c>
      <c r="CT9" s="16" t="e">
        <f>IF(#REF!="сх",0,0)</f>
        <v>#REF!</v>
      </c>
      <c r="CU9" s="16" t="e">
        <f t="shared" si="2"/>
        <v>#REF!</v>
      </c>
      <c r="CV9" s="16" t="e">
        <f>IF(#REF!=1,45,0)</f>
        <v>#REF!</v>
      </c>
      <c r="CW9" s="16" t="e">
        <f>IF(#REF!=2,42,0)</f>
        <v>#REF!</v>
      </c>
      <c r="CX9" s="16" t="e">
        <f>IF(#REF!=3,40,0)</f>
        <v>#REF!</v>
      </c>
      <c r="CY9" s="16" t="e">
        <f>IF(#REF!=4,38,0)</f>
        <v>#REF!</v>
      </c>
      <c r="CZ9" s="16" t="e">
        <f>IF(#REF!=5,36,0)</f>
        <v>#REF!</v>
      </c>
      <c r="DA9" s="16" t="e">
        <f>IF(#REF!=6,35,0)</f>
        <v>#REF!</v>
      </c>
      <c r="DB9" s="16" t="e">
        <f>IF(#REF!=7,34,0)</f>
        <v>#REF!</v>
      </c>
      <c r="DC9" s="16" t="e">
        <f>IF(#REF!=8,33,0)</f>
        <v>#REF!</v>
      </c>
      <c r="DD9" s="16" t="e">
        <f>IF(#REF!=9,32,0)</f>
        <v>#REF!</v>
      </c>
      <c r="DE9" s="16" t="e">
        <f>IF(#REF!=10,31,0)</f>
        <v>#REF!</v>
      </c>
      <c r="DF9" s="16" t="e">
        <f>IF(#REF!=11,30,0)</f>
        <v>#REF!</v>
      </c>
      <c r="DG9" s="16" t="e">
        <f>IF(#REF!=12,29,0)</f>
        <v>#REF!</v>
      </c>
      <c r="DH9" s="16" t="e">
        <f>IF(#REF!=13,28,0)</f>
        <v>#REF!</v>
      </c>
      <c r="DI9" s="16" t="e">
        <f>IF(#REF!=14,27,0)</f>
        <v>#REF!</v>
      </c>
      <c r="DJ9" s="16" t="e">
        <f>IF(#REF!=15,26,0)</f>
        <v>#REF!</v>
      </c>
      <c r="DK9" s="16" t="e">
        <f>IF(#REF!=16,25,0)</f>
        <v>#REF!</v>
      </c>
      <c r="DL9" s="16" t="e">
        <f>IF(#REF!=17,24,0)</f>
        <v>#REF!</v>
      </c>
      <c r="DM9" s="16" t="e">
        <f>IF(#REF!=18,23,0)</f>
        <v>#REF!</v>
      </c>
      <c r="DN9" s="16" t="e">
        <f>IF(#REF!=19,22,0)</f>
        <v>#REF!</v>
      </c>
      <c r="DO9" s="16" t="e">
        <f>IF(#REF!=20,21,0)</f>
        <v>#REF!</v>
      </c>
      <c r="DP9" s="16" t="e">
        <f>IF(#REF!=21,20,0)</f>
        <v>#REF!</v>
      </c>
      <c r="DQ9" s="16" t="e">
        <f>IF(#REF!=22,19,0)</f>
        <v>#REF!</v>
      </c>
      <c r="DR9" s="16" t="e">
        <f>IF(#REF!=23,18,0)</f>
        <v>#REF!</v>
      </c>
      <c r="DS9" s="16" t="e">
        <f>IF(#REF!=24,17,0)</f>
        <v>#REF!</v>
      </c>
      <c r="DT9" s="16" t="e">
        <f>IF(#REF!=25,16,0)</f>
        <v>#REF!</v>
      </c>
      <c r="DU9" s="16" t="e">
        <f>IF(#REF!=26,15,0)</f>
        <v>#REF!</v>
      </c>
      <c r="DV9" s="16" t="e">
        <f>IF(#REF!=27,14,0)</f>
        <v>#REF!</v>
      </c>
      <c r="DW9" s="16" t="e">
        <f>IF(#REF!=28,13,0)</f>
        <v>#REF!</v>
      </c>
      <c r="DX9" s="16" t="e">
        <f>IF(#REF!=29,12,0)</f>
        <v>#REF!</v>
      </c>
      <c r="DY9" s="16" t="e">
        <f>IF(#REF!=30,11,0)</f>
        <v>#REF!</v>
      </c>
      <c r="DZ9" s="16" t="e">
        <f>IF(#REF!=31,10,0)</f>
        <v>#REF!</v>
      </c>
      <c r="EA9" s="16" t="e">
        <f>IF(#REF!=32,9,0)</f>
        <v>#REF!</v>
      </c>
      <c r="EB9" s="16" t="e">
        <f>IF(#REF!=33,8,0)</f>
        <v>#REF!</v>
      </c>
      <c r="EC9" s="16" t="e">
        <f>IF(#REF!=34,7,0)</f>
        <v>#REF!</v>
      </c>
      <c r="ED9" s="16" t="e">
        <f>IF(#REF!=35,6,0)</f>
        <v>#REF!</v>
      </c>
      <c r="EE9" s="16" t="e">
        <f>IF(#REF!=36,5,0)</f>
        <v>#REF!</v>
      </c>
      <c r="EF9" s="16" t="e">
        <f>IF(#REF!=37,4,0)</f>
        <v>#REF!</v>
      </c>
      <c r="EG9" s="16" t="e">
        <f>IF(#REF!=38,3,0)</f>
        <v>#REF!</v>
      </c>
      <c r="EH9" s="16" t="e">
        <f>IF(#REF!=39,2,0)</f>
        <v>#REF!</v>
      </c>
      <c r="EI9" s="16" t="e">
        <f>IF(#REF!=40,1,0)</f>
        <v>#REF!</v>
      </c>
      <c r="EJ9" s="16" t="e">
        <f>IF(#REF!&gt;20,0,0)</f>
        <v>#REF!</v>
      </c>
      <c r="EK9" s="16" t="e">
        <f>IF(#REF!="сх",0,0)</f>
        <v>#REF!</v>
      </c>
      <c r="EL9" s="16" t="e">
        <f t="shared" si="3"/>
        <v>#REF!</v>
      </c>
      <c r="EN9" s="16" t="e">
        <f>IF(#REF!="сх","ноль",IF(#REF!&gt;0,#REF!,"Ноль"))</f>
        <v>#REF!</v>
      </c>
      <c r="EO9" s="16" t="e">
        <f>IF(#REF!="сх","ноль",IF(#REF!&gt;0,#REF!,"Ноль"))</f>
        <v>#REF!</v>
      </c>
      <c r="EQ9" s="16" t="e">
        <f t="shared" si="4"/>
        <v>#REF!</v>
      </c>
      <c r="ER9" s="16" t="e">
        <f>IF(#REF!=#REF!,IF(#REF!&lt;#REF!,#REF!,EV9),#REF!)</f>
        <v>#REF!</v>
      </c>
      <c r="ES9" s="16" t="e">
        <f>IF(#REF!=#REF!,IF(#REF!&lt;#REF!,0,1))</f>
        <v>#REF!</v>
      </c>
      <c r="ET9" s="16" t="e">
        <f>IF(AND(EQ9&gt;=21,EQ9&lt;&gt;0),EQ9,IF(#REF!&lt;#REF!,"СТОП",ER9+ES9))</f>
        <v>#REF!</v>
      </c>
      <c r="EV9" s="16">
        <v>15</v>
      </c>
      <c r="EW9" s="16">
        <v>16</v>
      </c>
      <c r="EY9" s="18" t="e">
        <f>IF(#REF!=1,25,0)</f>
        <v>#REF!</v>
      </c>
      <c r="EZ9" s="18" t="e">
        <f>IF(#REF!=2,22,0)</f>
        <v>#REF!</v>
      </c>
      <c r="FA9" s="18" t="e">
        <f>IF(#REF!=3,20,0)</f>
        <v>#REF!</v>
      </c>
      <c r="FB9" s="18" t="e">
        <f>IF(#REF!=4,18,0)</f>
        <v>#REF!</v>
      </c>
      <c r="FC9" s="18" t="e">
        <f>IF(#REF!=5,16,0)</f>
        <v>#REF!</v>
      </c>
      <c r="FD9" s="18" t="e">
        <f>IF(#REF!=6,15,0)</f>
        <v>#REF!</v>
      </c>
      <c r="FE9" s="18" t="e">
        <f>IF(#REF!=7,14,0)</f>
        <v>#REF!</v>
      </c>
      <c r="FF9" s="18" t="e">
        <f>IF(#REF!=8,13,0)</f>
        <v>#REF!</v>
      </c>
      <c r="FG9" s="18" t="e">
        <f>IF(#REF!=9,12,0)</f>
        <v>#REF!</v>
      </c>
      <c r="FH9" s="18" t="e">
        <f>IF(#REF!=10,11,0)</f>
        <v>#REF!</v>
      </c>
      <c r="FI9" s="18" t="e">
        <f>IF(#REF!=11,10,0)</f>
        <v>#REF!</v>
      </c>
      <c r="FJ9" s="18" t="e">
        <f>IF(#REF!=12,9,0)</f>
        <v>#REF!</v>
      </c>
      <c r="FK9" s="18" t="e">
        <f>IF(#REF!=13,8,0)</f>
        <v>#REF!</v>
      </c>
      <c r="FL9" s="18" t="e">
        <f>IF(#REF!=14,7,0)</f>
        <v>#REF!</v>
      </c>
      <c r="FM9" s="18" t="e">
        <f>IF(#REF!=15,6,0)</f>
        <v>#REF!</v>
      </c>
      <c r="FN9" s="18" t="e">
        <f>IF(#REF!=16,5,0)</f>
        <v>#REF!</v>
      </c>
      <c r="FO9" s="18" t="e">
        <f>IF(#REF!=17,4,0)</f>
        <v>#REF!</v>
      </c>
      <c r="FP9" s="18" t="e">
        <f>IF(#REF!=18,3,0)</f>
        <v>#REF!</v>
      </c>
      <c r="FQ9" s="18" t="e">
        <f>IF(#REF!=19,2,0)</f>
        <v>#REF!</v>
      </c>
      <c r="FR9" s="18" t="e">
        <f>IF(#REF!=20,1,0)</f>
        <v>#REF!</v>
      </c>
      <c r="FS9" s="18" t="e">
        <f>IF(#REF!&gt;20,0,0)</f>
        <v>#REF!</v>
      </c>
      <c r="FT9" s="18" t="e">
        <f>IF(#REF!="сх",0,0)</f>
        <v>#REF!</v>
      </c>
      <c r="FU9" s="18" t="e">
        <f t="shared" si="5"/>
        <v>#REF!</v>
      </c>
      <c r="FV9" s="18" t="e">
        <f>IF(#REF!=1,25,0)</f>
        <v>#REF!</v>
      </c>
      <c r="FW9" s="18" t="e">
        <f>IF(#REF!=2,22,0)</f>
        <v>#REF!</v>
      </c>
      <c r="FX9" s="18" t="e">
        <f>IF(#REF!=3,20,0)</f>
        <v>#REF!</v>
      </c>
      <c r="FY9" s="18" t="e">
        <f>IF(#REF!=4,18,0)</f>
        <v>#REF!</v>
      </c>
      <c r="FZ9" s="18" t="e">
        <f>IF(#REF!=5,16,0)</f>
        <v>#REF!</v>
      </c>
      <c r="GA9" s="18" t="e">
        <f>IF(#REF!=6,15,0)</f>
        <v>#REF!</v>
      </c>
      <c r="GB9" s="18" t="e">
        <f>IF(#REF!=7,14,0)</f>
        <v>#REF!</v>
      </c>
      <c r="GC9" s="18" t="e">
        <f>IF(#REF!=8,13,0)</f>
        <v>#REF!</v>
      </c>
      <c r="GD9" s="18" t="e">
        <f>IF(#REF!=9,12,0)</f>
        <v>#REF!</v>
      </c>
      <c r="GE9" s="18" t="e">
        <f>IF(#REF!=10,11,0)</f>
        <v>#REF!</v>
      </c>
      <c r="GF9" s="18" t="e">
        <f>IF(#REF!=11,10,0)</f>
        <v>#REF!</v>
      </c>
      <c r="GG9" s="18" t="e">
        <f>IF(#REF!=12,9,0)</f>
        <v>#REF!</v>
      </c>
      <c r="GH9" s="18" t="e">
        <f>IF(#REF!=13,8,0)</f>
        <v>#REF!</v>
      </c>
      <c r="GI9" s="18" t="e">
        <f>IF(#REF!=14,7,0)</f>
        <v>#REF!</v>
      </c>
      <c r="GJ9" s="18" t="e">
        <f>IF(#REF!=15,6,0)</f>
        <v>#REF!</v>
      </c>
      <c r="GK9" s="18" t="e">
        <f>IF(#REF!=16,5,0)</f>
        <v>#REF!</v>
      </c>
      <c r="GL9" s="18" t="e">
        <f>IF(#REF!=17,4,0)</f>
        <v>#REF!</v>
      </c>
      <c r="GM9" s="18" t="e">
        <f>IF(#REF!=18,3,0)</f>
        <v>#REF!</v>
      </c>
      <c r="GN9" s="18" t="e">
        <f>IF(#REF!=19,2,0)</f>
        <v>#REF!</v>
      </c>
      <c r="GO9" s="18" t="e">
        <f>IF(#REF!=20,1,0)</f>
        <v>#REF!</v>
      </c>
      <c r="GP9" s="18" t="e">
        <f>IF(#REF!&gt;20,0,0)</f>
        <v>#REF!</v>
      </c>
      <c r="GQ9" s="18" t="e">
        <f>IF(#REF!="сх",0,0)</f>
        <v>#REF!</v>
      </c>
      <c r="GR9" s="18" t="e">
        <f t="shared" si="6"/>
        <v>#REF!</v>
      </c>
      <c r="GS9" s="18" t="e">
        <f>IF(#REF!=1,100,0)</f>
        <v>#REF!</v>
      </c>
      <c r="GT9" s="18" t="e">
        <f>IF(#REF!=2,98,0)</f>
        <v>#REF!</v>
      </c>
      <c r="GU9" s="18" t="e">
        <f>IF(#REF!=3,95,0)</f>
        <v>#REF!</v>
      </c>
      <c r="GV9" s="18" t="e">
        <f>IF(#REF!=4,93,0)</f>
        <v>#REF!</v>
      </c>
      <c r="GW9" s="18" t="e">
        <f>IF(#REF!=5,90,0)</f>
        <v>#REF!</v>
      </c>
      <c r="GX9" s="18" t="e">
        <f>IF(#REF!=6,88,0)</f>
        <v>#REF!</v>
      </c>
      <c r="GY9" s="18" t="e">
        <f>IF(#REF!=7,85,0)</f>
        <v>#REF!</v>
      </c>
      <c r="GZ9" s="18" t="e">
        <f>IF(#REF!=8,83,0)</f>
        <v>#REF!</v>
      </c>
      <c r="HA9" s="18" t="e">
        <f>IF(#REF!=9,80,0)</f>
        <v>#REF!</v>
      </c>
      <c r="HB9" s="18" t="e">
        <f>IF(#REF!=10,78,0)</f>
        <v>#REF!</v>
      </c>
      <c r="HC9" s="18" t="e">
        <f>IF(#REF!=11,75,0)</f>
        <v>#REF!</v>
      </c>
      <c r="HD9" s="18" t="e">
        <f>IF(#REF!=12,73,0)</f>
        <v>#REF!</v>
      </c>
      <c r="HE9" s="18" t="e">
        <f>IF(#REF!=13,70,0)</f>
        <v>#REF!</v>
      </c>
      <c r="HF9" s="18" t="e">
        <f>IF(#REF!=14,68,0)</f>
        <v>#REF!</v>
      </c>
      <c r="HG9" s="18" t="e">
        <f>IF(#REF!=15,65,0)</f>
        <v>#REF!</v>
      </c>
      <c r="HH9" s="18" t="e">
        <f>IF(#REF!=16,63,0)</f>
        <v>#REF!</v>
      </c>
      <c r="HI9" s="18" t="e">
        <f>IF(#REF!=17,60,0)</f>
        <v>#REF!</v>
      </c>
      <c r="HJ9" s="18" t="e">
        <f>IF(#REF!=18,58,0)</f>
        <v>#REF!</v>
      </c>
      <c r="HK9" s="18" t="e">
        <f>IF(#REF!=19,55,0)</f>
        <v>#REF!</v>
      </c>
      <c r="HL9" s="18" t="e">
        <f>IF(#REF!=20,53,0)</f>
        <v>#REF!</v>
      </c>
      <c r="HM9" s="18" t="e">
        <f>IF(#REF!&gt;20,0,0)</f>
        <v>#REF!</v>
      </c>
      <c r="HN9" s="18" t="e">
        <f>IF(#REF!="сх",0,0)</f>
        <v>#REF!</v>
      </c>
      <c r="HO9" s="18" t="e">
        <f t="shared" si="7"/>
        <v>#REF!</v>
      </c>
      <c r="HP9" s="18" t="e">
        <f>IF(#REF!=1,100,0)</f>
        <v>#REF!</v>
      </c>
      <c r="HQ9" s="18" t="e">
        <f>IF(#REF!=2,98,0)</f>
        <v>#REF!</v>
      </c>
      <c r="HR9" s="18" t="e">
        <f>IF(#REF!=3,95,0)</f>
        <v>#REF!</v>
      </c>
      <c r="HS9" s="18" t="e">
        <f>IF(#REF!=4,93,0)</f>
        <v>#REF!</v>
      </c>
      <c r="HT9" s="18" t="e">
        <f>IF(#REF!=5,90,0)</f>
        <v>#REF!</v>
      </c>
      <c r="HU9" s="18" t="e">
        <f>IF(#REF!=6,88,0)</f>
        <v>#REF!</v>
      </c>
      <c r="HV9" s="18" t="e">
        <f>IF(#REF!=7,85,0)</f>
        <v>#REF!</v>
      </c>
      <c r="HW9" s="18" t="e">
        <f>IF(#REF!=8,83,0)</f>
        <v>#REF!</v>
      </c>
      <c r="HX9" s="18" t="e">
        <f>IF(#REF!=9,80,0)</f>
        <v>#REF!</v>
      </c>
      <c r="HY9" s="18" t="e">
        <f>IF(#REF!=10,78,0)</f>
        <v>#REF!</v>
      </c>
      <c r="HZ9" s="18" t="e">
        <f>IF(#REF!=11,75,0)</f>
        <v>#REF!</v>
      </c>
      <c r="IA9" s="18" t="e">
        <f>IF(#REF!=12,73,0)</f>
        <v>#REF!</v>
      </c>
      <c r="IB9" s="18" t="e">
        <f>IF(#REF!=13,70,0)</f>
        <v>#REF!</v>
      </c>
      <c r="IC9" s="18" t="e">
        <f>IF(#REF!=14,68,0)</f>
        <v>#REF!</v>
      </c>
      <c r="ID9" s="18" t="e">
        <f>IF(#REF!=15,65,0)</f>
        <v>#REF!</v>
      </c>
      <c r="IE9" s="18" t="e">
        <f>IF(#REF!=16,63,0)</f>
        <v>#REF!</v>
      </c>
      <c r="IF9" s="18" t="e">
        <f>IF(#REF!=17,60,0)</f>
        <v>#REF!</v>
      </c>
      <c r="IG9" s="18" t="e">
        <f>IF(#REF!=18,58,0)</f>
        <v>#REF!</v>
      </c>
      <c r="IH9" s="18" t="e">
        <f>IF(#REF!=19,55,0)</f>
        <v>#REF!</v>
      </c>
      <c r="II9" s="18" t="e">
        <f>IF(#REF!=20,53,0)</f>
        <v>#REF!</v>
      </c>
      <c r="IJ9" s="18" t="e">
        <f>IF(#REF!&gt;20,0,0)</f>
        <v>#REF!</v>
      </c>
      <c r="IK9" s="18" t="e">
        <f>IF(#REF!="сх",0,0)</f>
        <v>#REF!</v>
      </c>
      <c r="IL9" s="18" t="e">
        <f t="shared" si="8"/>
        <v>#REF!</v>
      </c>
    </row>
    <row r="10" spans="1:255" s="16" customFormat="1" ht="37.5">
      <c r="A10" s="56" t="s">
        <v>216</v>
      </c>
      <c r="B10" s="53" t="s">
        <v>104</v>
      </c>
      <c r="C10" s="60">
        <v>3</v>
      </c>
      <c r="D10" s="62">
        <v>111</v>
      </c>
      <c r="E10" s="60" t="s">
        <v>267</v>
      </c>
      <c r="F10" s="62" t="s">
        <v>129</v>
      </c>
      <c r="G10" s="66" t="s">
        <v>125</v>
      </c>
      <c r="H10" s="15" t="e">
        <f>#REF!+#REF!</f>
        <v>#REF!</v>
      </c>
      <c r="J10" s="17"/>
      <c r="K10" s="16" t="e">
        <f>IF(#REF!=1,25,0)</f>
        <v>#REF!</v>
      </c>
      <c r="L10" s="16" t="e">
        <f>IF(#REF!=2,22,0)</f>
        <v>#REF!</v>
      </c>
      <c r="M10" s="16" t="e">
        <f>IF(#REF!=3,20,0)</f>
        <v>#REF!</v>
      </c>
      <c r="N10" s="16" t="e">
        <f>IF(#REF!=4,18,0)</f>
        <v>#REF!</v>
      </c>
      <c r="O10" s="16" t="e">
        <f>IF(#REF!=5,16,0)</f>
        <v>#REF!</v>
      </c>
      <c r="P10" s="16" t="e">
        <f>IF(#REF!=6,15,0)</f>
        <v>#REF!</v>
      </c>
      <c r="Q10" s="16" t="e">
        <f>IF(#REF!=7,14,0)</f>
        <v>#REF!</v>
      </c>
      <c r="R10" s="16" t="e">
        <f>IF(#REF!=8,13,0)</f>
        <v>#REF!</v>
      </c>
      <c r="S10" s="16" t="e">
        <f>IF(#REF!=9,12,0)</f>
        <v>#REF!</v>
      </c>
      <c r="T10" s="16" t="e">
        <f>IF(#REF!=10,11,0)</f>
        <v>#REF!</v>
      </c>
      <c r="U10" s="16" t="e">
        <f>IF(#REF!=11,10,0)</f>
        <v>#REF!</v>
      </c>
      <c r="V10" s="16" t="e">
        <f>IF(#REF!=12,9,0)</f>
        <v>#REF!</v>
      </c>
      <c r="W10" s="16" t="e">
        <f>IF(#REF!=13,8,0)</f>
        <v>#REF!</v>
      </c>
      <c r="X10" s="16" t="e">
        <f>IF(#REF!=14,7,0)</f>
        <v>#REF!</v>
      </c>
      <c r="Y10" s="16" t="e">
        <f>IF(#REF!=15,6,0)</f>
        <v>#REF!</v>
      </c>
      <c r="Z10" s="16" t="e">
        <f>IF(#REF!=16,5,0)</f>
        <v>#REF!</v>
      </c>
      <c r="AA10" s="16" t="e">
        <f>IF(#REF!=17,4,0)</f>
        <v>#REF!</v>
      </c>
      <c r="AB10" s="16" t="e">
        <f>IF(#REF!=18,3,0)</f>
        <v>#REF!</v>
      </c>
      <c r="AC10" s="16" t="e">
        <f>IF(#REF!=19,2,0)</f>
        <v>#REF!</v>
      </c>
      <c r="AD10" s="16" t="e">
        <f>IF(#REF!=20,1,0)</f>
        <v>#REF!</v>
      </c>
      <c r="AE10" s="16" t="e">
        <f>IF(#REF!&gt;20,0,0)</f>
        <v>#REF!</v>
      </c>
      <c r="AF10" s="16" t="e">
        <f>IF(#REF!="сх",0,0)</f>
        <v>#REF!</v>
      </c>
      <c r="AG10" s="16" t="e">
        <f t="shared" si="0"/>
        <v>#REF!</v>
      </c>
      <c r="AH10" s="16" t="e">
        <f>IF(#REF!=1,25,0)</f>
        <v>#REF!</v>
      </c>
      <c r="AI10" s="16" t="e">
        <f>IF(#REF!=2,22,0)</f>
        <v>#REF!</v>
      </c>
      <c r="AJ10" s="16" t="e">
        <f>IF(#REF!=3,20,0)</f>
        <v>#REF!</v>
      </c>
      <c r="AK10" s="16" t="e">
        <f>IF(#REF!=4,18,0)</f>
        <v>#REF!</v>
      </c>
      <c r="AL10" s="16" t="e">
        <f>IF(#REF!=5,16,0)</f>
        <v>#REF!</v>
      </c>
      <c r="AM10" s="16" t="e">
        <f>IF(#REF!=6,15,0)</f>
        <v>#REF!</v>
      </c>
      <c r="AN10" s="16" t="e">
        <f>IF(#REF!=7,14,0)</f>
        <v>#REF!</v>
      </c>
      <c r="AO10" s="16" t="e">
        <f>IF(#REF!=8,13,0)</f>
        <v>#REF!</v>
      </c>
      <c r="AP10" s="16" t="e">
        <f>IF(#REF!=9,12,0)</f>
        <v>#REF!</v>
      </c>
      <c r="AQ10" s="16" t="e">
        <f>IF(#REF!=10,11,0)</f>
        <v>#REF!</v>
      </c>
      <c r="AR10" s="16" t="e">
        <f>IF(#REF!=11,10,0)</f>
        <v>#REF!</v>
      </c>
      <c r="AS10" s="16" t="e">
        <f>IF(#REF!=12,9,0)</f>
        <v>#REF!</v>
      </c>
      <c r="AT10" s="16" t="e">
        <f>IF(#REF!=13,8,0)</f>
        <v>#REF!</v>
      </c>
      <c r="AU10" s="16" t="e">
        <f>IF(#REF!=14,7,0)</f>
        <v>#REF!</v>
      </c>
      <c r="AV10" s="16" t="e">
        <f>IF(#REF!=15,6,0)</f>
        <v>#REF!</v>
      </c>
      <c r="AW10" s="16" t="e">
        <f>IF(#REF!=16,5,0)</f>
        <v>#REF!</v>
      </c>
      <c r="AX10" s="16" t="e">
        <f>IF(#REF!=17,4,0)</f>
        <v>#REF!</v>
      </c>
      <c r="AY10" s="16" t="e">
        <f>IF(#REF!=18,3,0)</f>
        <v>#REF!</v>
      </c>
      <c r="AZ10" s="16" t="e">
        <f>IF(#REF!=19,2,0)</f>
        <v>#REF!</v>
      </c>
      <c r="BA10" s="16" t="e">
        <f>IF(#REF!=20,1,0)</f>
        <v>#REF!</v>
      </c>
      <c r="BB10" s="16" t="e">
        <f>IF(#REF!&gt;20,0,0)</f>
        <v>#REF!</v>
      </c>
      <c r="BC10" s="16" t="e">
        <f>IF(#REF!="сх",0,0)</f>
        <v>#REF!</v>
      </c>
      <c r="BD10" s="16" t="e">
        <f t="shared" si="1"/>
        <v>#REF!</v>
      </c>
      <c r="BE10" s="16" t="e">
        <f>IF(#REF!=1,45,0)</f>
        <v>#REF!</v>
      </c>
      <c r="BF10" s="16" t="e">
        <f>IF(#REF!=2,42,0)</f>
        <v>#REF!</v>
      </c>
      <c r="BG10" s="16" t="e">
        <f>IF(#REF!=3,40,0)</f>
        <v>#REF!</v>
      </c>
      <c r="BH10" s="16" t="e">
        <f>IF(#REF!=4,38,0)</f>
        <v>#REF!</v>
      </c>
      <c r="BI10" s="16" t="e">
        <f>IF(#REF!=5,36,0)</f>
        <v>#REF!</v>
      </c>
      <c r="BJ10" s="16" t="e">
        <f>IF(#REF!=6,35,0)</f>
        <v>#REF!</v>
      </c>
      <c r="BK10" s="16" t="e">
        <f>IF(#REF!=7,34,0)</f>
        <v>#REF!</v>
      </c>
      <c r="BL10" s="16" t="e">
        <f>IF(#REF!=8,33,0)</f>
        <v>#REF!</v>
      </c>
      <c r="BM10" s="16" t="e">
        <f>IF(#REF!=9,32,0)</f>
        <v>#REF!</v>
      </c>
      <c r="BN10" s="16" t="e">
        <f>IF(#REF!=10,31,0)</f>
        <v>#REF!</v>
      </c>
      <c r="BO10" s="16" t="e">
        <f>IF(#REF!=11,30,0)</f>
        <v>#REF!</v>
      </c>
      <c r="BP10" s="16" t="e">
        <f>IF(#REF!=12,29,0)</f>
        <v>#REF!</v>
      </c>
      <c r="BQ10" s="16" t="e">
        <f>IF(#REF!=13,28,0)</f>
        <v>#REF!</v>
      </c>
      <c r="BR10" s="16" t="e">
        <f>IF(#REF!=14,27,0)</f>
        <v>#REF!</v>
      </c>
      <c r="BS10" s="16" t="e">
        <f>IF(#REF!=15,26,0)</f>
        <v>#REF!</v>
      </c>
      <c r="BT10" s="16" t="e">
        <f>IF(#REF!=16,25,0)</f>
        <v>#REF!</v>
      </c>
      <c r="BU10" s="16" t="e">
        <f>IF(#REF!=17,24,0)</f>
        <v>#REF!</v>
      </c>
      <c r="BV10" s="16" t="e">
        <f>IF(#REF!=18,23,0)</f>
        <v>#REF!</v>
      </c>
      <c r="BW10" s="16" t="e">
        <f>IF(#REF!=19,22,0)</f>
        <v>#REF!</v>
      </c>
      <c r="BX10" s="16" t="e">
        <f>IF(#REF!=20,21,0)</f>
        <v>#REF!</v>
      </c>
      <c r="BY10" s="16" t="e">
        <f>IF(#REF!=21,20,0)</f>
        <v>#REF!</v>
      </c>
      <c r="BZ10" s="16" t="e">
        <f>IF(#REF!=22,19,0)</f>
        <v>#REF!</v>
      </c>
      <c r="CA10" s="16" t="e">
        <f>IF(#REF!=23,18,0)</f>
        <v>#REF!</v>
      </c>
      <c r="CB10" s="16" t="e">
        <f>IF(#REF!=24,17,0)</f>
        <v>#REF!</v>
      </c>
      <c r="CC10" s="16" t="e">
        <f>IF(#REF!=25,16,0)</f>
        <v>#REF!</v>
      </c>
      <c r="CD10" s="16" t="e">
        <f>IF(#REF!=26,15,0)</f>
        <v>#REF!</v>
      </c>
      <c r="CE10" s="16" t="e">
        <f>IF(#REF!=27,14,0)</f>
        <v>#REF!</v>
      </c>
      <c r="CF10" s="16" t="e">
        <f>IF(#REF!=28,13,0)</f>
        <v>#REF!</v>
      </c>
      <c r="CG10" s="16" t="e">
        <f>IF(#REF!=29,12,0)</f>
        <v>#REF!</v>
      </c>
      <c r="CH10" s="16" t="e">
        <f>IF(#REF!=30,11,0)</f>
        <v>#REF!</v>
      </c>
      <c r="CI10" s="16" t="e">
        <f>IF(#REF!=31,10,0)</f>
        <v>#REF!</v>
      </c>
      <c r="CJ10" s="16" t="e">
        <f>IF(#REF!=32,9,0)</f>
        <v>#REF!</v>
      </c>
      <c r="CK10" s="16" t="e">
        <f>IF(#REF!=33,8,0)</f>
        <v>#REF!</v>
      </c>
      <c r="CL10" s="16" t="e">
        <f>IF(#REF!=34,7,0)</f>
        <v>#REF!</v>
      </c>
      <c r="CM10" s="16" t="e">
        <f>IF(#REF!=35,6,0)</f>
        <v>#REF!</v>
      </c>
      <c r="CN10" s="16" t="e">
        <f>IF(#REF!=36,5,0)</f>
        <v>#REF!</v>
      </c>
      <c r="CO10" s="16" t="e">
        <f>IF(#REF!=37,4,0)</f>
        <v>#REF!</v>
      </c>
      <c r="CP10" s="16" t="e">
        <f>IF(#REF!=38,3,0)</f>
        <v>#REF!</v>
      </c>
      <c r="CQ10" s="16" t="e">
        <f>IF(#REF!=39,2,0)</f>
        <v>#REF!</v>
      </c>
      <c r="CR10" s="16" t="e">
        <f>IF(#REF!=40,1,0)</f>
        <v>#REF!</v>
      </c>
      <c r="CS10" s="16" t="e">
        <f>IF(#REF!&gt;20,0,0)</f>
        <v>#REF!</v>
      </c>
      <c r="CT10" s="16" t="e">
        <f>IF(#REF!="сх",0,0)</f>
        <v>#REF!</v>
      </c>
      <c r="CU10" s="16" t="e">
        <f t="shared" si="2"/>
        <v>#REF!</v>
      </c>
      <c r="CV10" s="16" t="e">
        <f>IF(#REF!=1,45,0)</f>
        <v>#REF!</v>
      </c>
      <c r="CW10" s="16" t="e">
        <f>IF(#REF!=2,42,0)</f>
        <v>#REF!</v>
      </c>
      <c r="CX10" s="16" t="e">
        <f>IF(#REF!=3,40,0)</f>
        <v>#REF!</v>
      </c>
      <c r="CY10" s="16" t="e">
        <f>IF(#REF!=4,38,0)</f>
        <v>#REF!</v>
      </c>
      <c r="CZ10" s="16" t="e">
        <f>IF(#REF!=5,36,0)</f>
        <v>#REF!</v>
      </c>
      <c r="DA10" s="16" t="e">
        <f>IF(#REF!=6,35,0)</f>
        <v>#REF!</v>
      </c>
      <c r="DB10" s="16" t="e">
        <f>IF(#REF!=7,34,0)</f>
        <v>#REF!</v>
      </c>
      <c r="DC10" s="16" t="e">
        <f>IF(#REF!=8,33,0)</f>
        <v>#REF!</v>
      </c>
      <c r="DD10" s="16" t="e">
        <f>IF(#REF!=9,32,0)</f>
        <v>#REF!</v>
      </c>
      <c r="DE10" s="16" t="e">
        <f>IF(#REF!=10,31,0)</f>
        <v>#REF!</v>
      </c>
      <c r="DF10" s="16" t="e">
        <f>IF(#REF!=11,30,0)</f>
        <v>#REF!</v>
      </c>
      <c r="DG10" s="16" t="e">
        <f>IF(#REF!=12,29,0)</f>
        <v>#REF!</v>
      </c>
      <c r="DH10" s="16" t="e">
        <f>IF(#REF!=13,28,0)</f>
        <v>#REF!</v>
      </c>
      <c r="DI10" s="16" t="e">
        <f>IF(#REF!=14,27,0)</f>
        <v>#REF!</v>
      </c>
      <c r="DJ10" s="16" t="e">
        <f>IF(#REF!=15,26,0)</f>
        <v>#REF!</v>
      </c>
      <c r="DK10" s="16" t="e">
        <f>IF(#REF!=16,25,0)</f>
        <v>#REF!</v>
      </c>
      <c r="DL10" s="16" t="e">
        <f>IF(#REF!=17,24,0)</f>
        <v>#REF!</v>
      </c>
      <c r="DM10" s="16" t="e">
        <f>IF(#REF!=18,23,0)</f>
        <v>#REF!</v>
      </c>
      <c r="DN10" s="16" t="e">
        <f>IF(#REF!=19,22,0)</f>
        <v>#REF!</v>
      </c>
      <c r="DO10" s="16" t="e">
        <f>IF(#REF!=20,21,0)</f>
        <v>#REF!</v>
      </c>
      <c r="DP10" s="16" t="e">
        <f>IF(#REF!=21,20,0)</f>
        <v>#REF!</v>
      </c>
      <c r="DQ10" s="16" t="e">
        <f>IF(#REF!=22,19,0)</f>
        <v>#REF!</v>
      </c>
      <c r="DR10" s="16" t="e">
        <f>IF(#REF!=23,18,0)</f>
        <v>#REF!</v>
      </c>
      <c r="DS10" s="16" t="e">
        <f>IF(#REF!=24,17,0)</f>
        <v>#REF!</v>
      </c>
      <c r="DT10" s="16" t="e">
        <f>IF(#REF!=25,16,0)</f>
        <v>#REF!</v>
      </c>
      <c r="DU10" s="16" t="e">
        <f>IF(#REF!=26,15,0)</f>
        <v>#REF!</v>
      </c>
      <c r="DV10" s="16" t="e">
        <f>IF(#REF!=27,14,0)</f>
        <v>#REF!</v>
      </c>
      <c r="DW10" s="16" t="e">
        <f>IF(#REF!=28,13,0)</f>
        <v>#REF!</v>
      </c>
      <c r="DX10" s="16" t="e">
        <f>IF(#REF!=29,12,0)</f>
        <v>#REF!</v>
      </c>
      <c r="DY10" s="16" t="e">
        <f>IF(#REF!=30,11,0)</f>
        <v>#REF!</v>
      </c>
      <c r="DZ10" s="16" t="e">
        <f>IF(#REF!=31,10,0)</f>
        <v>#REF!</v>
      </c>
      <c r="EA10" s="16" t="e">
        <f>IF(#REF!=32,9,0)</f>
        <v>#REF!</v>
      </c>
      <c r="EB10" s="16" t="e">
        <f>IF(#REF!=33,8,0)</f>
        <v>#REF!</v>
      </c>
      <c r="EC10" s="16" t="e">
        <f>IF(#REF!=34,7,0)</f>
        <v>#REF!</v>
      </c>
      <c r="ED10" s="16" t="e">
        <f>IF(#REF!=35,6,0)</f>
        <v>#REF!</v>
      </c>
      <c r="EE10" s="16" t="e">
        <f>IF(#REF!=36,5,0)</f>
        <v>#REF!</v>
      </c>
      <c r="EF10" s="16" t="e">
        <f>IF(#REF!=37,4,0)</f>
        <v>#REF!</v>
      </c>
      <c r="EG10" s="16" t="e">
        <f>IF(#REF!=38,3,0)</f>
        <v>#REF!</v>
      </c>
      <c r="EH10" s="16" t="e">
        <f>IF(#REF!=39,2,0)</f>
        <v>#REF!</v>
      </c>
      <c r="EI10" s="16" t="e">
        <f>IF(#REF!=40,1,0)</f>
        <v>#REF!</v>
      </c>
      <c r="EJ10" s="16" t="e">
        <f>IF(#REF!&gt;20,0,0)</f>
        <v>#REF!</v>
      </c>
      <c r="EK10" s="16" t="e">
        <f>IF(#REF!="сх",0,0)</f>
        <v>#REF!</v>
      </c>
      <c r="EL10" s="16" t="e">
        <f t="shared" si="3"/>
        <v>#REF!</v>
      </c>
      <c r="EN10" s="16" t="e">
        <f>IF(#REF!="сх","ноль",IF(#REF!&gt;0,#REF!,"Ноль"))</f>
        <v>#REF!</v>
      </c>
      <c r="EO10" s="16" t="e">
        <f>IF(#REF!="сх","ноль",IF(#REF!&gt;0,#REF!,"Ноль"))</f>
        <v>#REF!</v>
      </c>
      <c r="EQ10" s="16" t="e">
        <f t="shared" si="4"/>
        <v>#REF!</v>
      </c>
      <c r="ER10" s="16" t="e">
        <f>IF(#REF!=#REF!,IF(#REF!&lt;#REF!,#REF!,EV10),#REF!)</f>
        <v>#REF!</v>
      </c>
      <c r="ES10" s="16" t="e">
        <f>IF(#REF!=#REF!,IF(#REF!&lt;#REF!,0,1))</f>
        <v>#REF!</v>
      </c>
      <c r="ET10" s="16" t="e">
        <f>IF(AND(EQ10&gt;=21,EQ10&lt;&gt;0),EQ10,IF(#REF!&lt;#REF!,"СТОП",ER10+ES10))</f>
        <v>#REF!</v>
      </c>
      <c r="EV10" s="16">
        <v>15</v>
      </c>
      <c r="EW10" s="16">
        <v>16</v>
      </c>
      <c r="EY10" s="18" t="e">
        <f>IF(#REF!=1,25,0)</f>
        <v>#REF!</v>
      </c>
      <c r="EZ10" s="18" t="e">
        <f>IF(#REF!=2,22,0)</f>
        <v>#REF!</v>
      </c>
      <c r="FA10" s="18" t="e">
        <f>IF(#REF!=3,20,0)</f>
        <v>#REF!</v>
      </c>
      <c r="FB10" s="18" t="e">
        <f>IF(#REF!=4,18,0)</f>
        <v>#REF!</v>
      </c>
      <c r="FC10" s="18" t="e">
        <f>IF(#REF!=5,16,0)</f>
        <v>#REF!</v>
      </c>
      <c r="FD10" s="18" t="e">
        <f>IF(#REF!=6,15,0)</f>
        <v>#REF!</v>
      </c>
      <c r="FE10" s="18" t="e">
        <f>IF(#REF!=7,14,0)</f>
        <v>#REF!</v>
      </c>
      <c r="FF10" s="18" t="e">
        <f>IF(#REF!=8,13,0)</f>
        <v>#REF!</v>
      </c>
      <c r="FG10" s="18" t="e">
        <f>IF(#REF!=9,12,0)</f>
        <v>#REF!</v>
      </c>
      <c r="FH10" s="18" t="e">
        <f>IF(#REF!=10,11,0)</f>
        <v>#REF!</v>
      </c>
      <c r="FI10" s="18" t="e">
        <f>IF(#REF!=11,10,0)</f>
        <v>#REF!</v>
      </c>
      <c r="FJ10" s="18" t="e">
        <f>IF(#REF!=12,9,0)</f>
        <v>#REF!</v>
      </c>
      <c r="FK10" s="18" t="e">
        <f>IF(#REF!=13,8,0)</f>
        <v>#REF!</v>
      </c>
      <c r="FL10" s="18" t="e">
        <f>IF(#REF!=14,7,0)</f>
        <v>#REF!</v>
      </c>
      <c r="FM10" s="18" t="e">
        <f>IF(#REF!=15,6,0)</f>
        <v>#REF!</v>
      </c>
      <c r="FN10" s="18" t="e">
        <f>IF(#REF!=16,5,0)</f>
        <v>#REF!</v>
      </c>
      <c r="FO10" s="18" t="e">
        <f>IF(#REF!=17,4,0)</f>
        <v>#REF!</v>
      </c>
      <c r="FP10" s="18" t="e">
        <f>IF(#REF!=18,3,0)</f>
        <v>#REF!</v>
      </c>
      <c r="FQ10" s="18" t="e">
        <f>IF(#REF!=19,2,0)</f>
        <v>#REF!</v>
      </c>
      <c r="FR10" s="18" t="e">
        <f>IF(#REF!=20,1,0)</f>
        <v>#REF!</v>
      </c>
      <c r="FS10" s="18" t="e">
        <f>IF(#REF!&gt;20,0,0)</f>
        <v>#REF!</v>
      </c>
      <c r="FT10" s="18" t="e">
        <f>IF(#REF!="сх",0,0)</f>
        <v>#REF!</v>
      </c>
      <c r="FU10" s="18" t="e">
        <f t="shared" si="5"/>
        <v>#REF!</v>
      </c>
      <c r="FV10" s="18" t="e">
        <f>IF(#REF!=1,25,0)</f>
        <v>#REF!</v>
      </c>
      <c r="FW10" s="18" t="e">
        <f>IF(#REF!=2,22,0)</f>
        <v>#REF!</v>
      </c>
      <c r="FX10" s="18" t="e">
        <f>IF(#REF!=3,20,0)</f>
        <v>#REF!</v>
      </c>
      <c r="FY10" s="18" t="e">
        <f>IF(#REF!=4,18,0)</f>
        <v>#REF!</v>
      </c>
      <c r="FZ10" s="18" t="e">
        <f>IF(#REF!=5,16,0)</f>
        <v>#REF!</v>
      </c>
      <c r="GA10" s="18" t="e">
        <f>IF(#REF!=6,15,0)</f>
        <v>#REF!</v>
      </c>
      <c r="GB10" s="18" t="e">
        <f>IF(#REF!=7,14,0)</f>
        <v>#REF!</v>
      </c>
      <c r="GC10" s="18" t="e">
        <f>IF(#REF!=8,13,0)</f>
        <v>#REF!</v>
      </c>
      <c r="GD10" s="18" t="e">
        <f>IF(#REF!=9,12,0)</f>
        <v>#REF!</v>
      </c>
      <c r="GE10" s="18" t="e">
        <f>IF(#REF!=10,11,0)</f>
        <v>#REF!</v>
      </c>
      <c r="GF10" s="18" t="e">
        <f>IF(#REF!=11,10,0)</f>
        <v>#REF!</v>
      </c>
      <c r="GG10" s="18" t="e">
        <f>IF(#REF!=12,9,0)</f>
        <v>#REF!</v>
      </c>
      <c r="GH10" s="18" t="e">
        <f>IF(#REF!=13,8,0)</f>
        <v>#REF!</v>
      </c>
      <c r="GI10" s="18" t="e">
        <f>IF(#REF!=14,7,0)</f>
        <v>#REF!</v>
      </c>
      <c r="GJ10" s="18" t="e">
        <f>IF(#REF!=15,6,0)</f>
        <v>#REF!</v>
      </c>
      <c r="GK10" s="18" t="e">
        <f>IF(#REF!=16,5,0)</f>
        <v>#REF!</v>
      </c>
      <c r="GL10" s="18" t="e">
        <f>IF(#REF!=17,4,0)</f>
        <v>#REF!</v>
      </c>
      <c r="GM10" s="18" t="e">
        <f>IF(#REF!=18,3,0)</f>
        <v>#REF!</v>
      </c>
      <c r="GN10" s="18" t="e">
        <f>IF(#REF!=19,2,0)</f>
        <v>#REF!</v>
      </c>
      <c r="GO10" s="18" t="e">
        <f>IF(#REF!=20,1,0)</f>
        <v>#REF!</v>
      </c>
      <c r="GP10" s="18" t="e">
        <f>IF(#REF!&gt;20,0,0)</f>
        <v>#REF!</v>
      </c>
      <c r="GQ10" s="18" t="e">
        <f>IF(#REF!="сх",0,0)</f>
        <v>#REF!</v>
      </c>
      <c r="GR10" s="18" t="e">
        <f t="shared" si="6"/>
        <v>#REF!</v>
      </c>
      <c r="GS10" s="18" t="e">
        <f>IF(#REF!=1,100,0)</f>
        <v>#REF!</v>
      </c>
      <c r="GT10" s="18" t="e">
        <f>IF(#REF!=2,98,0)</f>
        <v>#REF!</v>
      </c>
      <c r="GU10" s="18" t="e">
        <f>IF(#REF!=3,95,0)</f>
        <v>#REF!</v>
      </c>
      <c r="GV10" s="18" t="e">
        <f>IF(#REF!=4,93,0)</f>
        <v>#REF!</v>
      </c>
      <c r="GW10" s="18" t="e">
        <f>IF(#REF!=5,90,0)</f>
        <v>#REF!</v>
      </c>
      <c r="GX10" s="18" t="e">
        <f>IF(#REF!=6,88,0)</f>
        <v>#REF!</v>
      </c>
      <c r="GY10" s="18" t="e">
        <f>IF(#REF!=7,85,0)</f>
        <v>#REF!</v>
      </c>
      <c r="GZ10" s="18" t="e">
        <f>IF(#REF!=8,83,0)</f>
        <v>#REF!</v>
      </c>
      <c r="HA10" s="18" t="e">
        <f>IF(#REF!=9,80,0)</f>
        <v>#REF!</v>
      </c>
      <c r="HB10" s="18" t="e">
        <f>IF(#REF!=10,78,0)</f>
        <v>#REF!</v>
      </c>
      <c r="HC10" s="18" t="e">
        <f>IF(#REF!=11,75,0)</f>
        <v>#REF!</v>
      </c>
      <c r="HD10" s="18" t="e">
        <f>IF(#REF!=12,73,0)</f>
        <v>#REF!</v>
      </c>
      <c r="HE10" s="18" t="e">
        <f>IF(#REF!=13,70,0)</f>
        <v>#REF!</v>
      </c>
      <c r="HF10" s="18" t="e">
        <f>IF(#REF!=14,68,0)</f>
        <v>#REF!</v>
      </c>
      <c r="HG10" s="18" t="e">
        <f>IF(#REF!=15,65,0)</f>
        <v>#REF!</v>
      </c>
      <c r="HH10" s="18" t="e">
        <f>IF(#REF!=16,63,0)</f>
        <v>#REF!</v>
      </c>
      <c r="HI10" s="18" t="e">
        <f>IF(#REF!=17,60,0)</f>
        <v>#REF!</v>
      </c>
      <c r="HJ10" s="18" t="e">
        <f>IF(#REF!=18,58,0)</f>
        <v>#REF!</v>
      </c>
      <c r="HK10" s="18" t="e">
        <f>IF(#REF!=19,55,0)</f>
        <v>#REF!</v>
      </c>
      <c r="HL10" s="18" t="e">
        <f>IF(#REF!=20,53,0)</f>
        <v>#REF!</v>
      </c>
      <c r="HM10" s="18" t="e">
        <f>IF(#REF!&gt;20,0,0)</f>
        <v>#REF!</v>
      </c>
      <c r="HN10" s="18" t="e">
        <f>IF(#REF!="сх",0,0)</f>
        <v>#REF!</v>
      </c>
      <c r="HO10" s="18" t="e">
        <f t="shared" si="7"/>
        <v>#REF!</v>
      </c>
      <c r="HP10" s="18" t="e">
        <f>IF(#REF!=1,100,0)</f>
        <v>#REF!</v>
      </c>
      <c r="HQ10" s="18" t="e">
        <f>IF(#REF!=2,98,0)</f>
        <v>#REF!</v>
      </c>
      <c r="HR10" s="18" t="e">
        <f>IF(#REF!=3,95,0)</f>
        <v>#REF!</v>
      </c>
      <c r="HS10" s="18" t="e">
        <f>IF(#REF!=4,93,0)</f>
        <v>#REF!</v>
      </c>
      <c r="HT10" s="18" t="e">
        <f>IF(#REF!=5,90,0)</f>
        <v>#REF!</v>
      </c>
      <c r="HU10" s="18" t="e">
        <f>IF(#REF!=6,88,0)</f>
        <v>#REF!</v>
      </c>
      <c r="HV10" s="18" t="e">
        <f>IF(#REF!=7,85,0)</f>
        <v>#REF!</v>
      </c>
      <c r="HW10" s="18" t="e">
        <f>IF(#REF!=8,83,0)</f>
        <v>#REF!</v>
      </c>
      <c r="HX10" s="18" t="e">
        <f>IF(#REF!=9,80,0)</f>
        <v>#REF!</v>
      </c>
      <c r="HY10" s="18" t="e">
        <f>IF(#REF!=10,78,0)</f>
        <v>#REF!</v>
      </c>
      <c r="HZ10" s="18" t="e">
        <f>IF(#REF!=11,75,0)</f>
        <v>#REF!</v>
      </c>
      <c r="IA10" s="18" t="e">
        <f>IF(#REF!=12,73,0)</f>
        <v>#REF!</v>
      </c>
      <c r="IB10" s="18" t="e">
        <f>IF(#REF!=13,70,0)</f>
        <v>#REF!</v>
      </c>
      <c r="IC10" s="18" t="e">
        <f>IF(#REF!=14,68,0)</f>
        <v>#REF!</v>
      </c>
      <c r="ID10" s="18" t="e">
        <f>IF(#REF!=15,65,0)</f>
        <v>#REF!</v>
      </c>
      <c r="IE10" s="18" t="e">
        <f>IF(#REF!=16,63,0)</f>
        <v>#REF!</v>
      </c>
      <c r="IF10" s="18" t="e">
        <f>IF(#REF!=17,60,0)</f>
        <v>#REF!</v>
      </c>
      <c r="IG10" s="18" t="e">
        <f>IF(#REF!=18,58,0)</f>
        <v>#REF!</v>
      </c>
      <c r="IH10" s="18" t="e">
        <f>IF(#REF!=19,55,0)</f>
        <v>#REF!</v>
      </c>
      <c r="II10" s="18" t="e">
        <f>IF(#REF!=20,53,0)</f>
        <v>#REF!</v>
      </c>
      <c r="IJ10" s="18" t="e">
        <f>IF(#REF!&gt;20,0,0)</f>
        <v>#REF!</v>
      </c>
      <c r="IK10" s="18" t="e">
        <f>IF(#REF!="сх",0,0)</f>
        <v>#REF!</v>
      </c>
      <c r="IL10" s="18" t="e">
        <f t="shared" si="8"/>
        <v>#REF!</v>
      </c>
    </row>
    <row r="11" spans="1:255" s="24" customFormat="1">
      <c r="A11" s="56">
        <v>250</v>
      </c>
      <c r="B11" s="53" t="s">
        <v>45</v>
      </c>
      <c r="C11" s="54">
        <v>3</v>
      </c>
      <c r="D11" s="47">
        <v>183</v>
      </c>
      <c r="E11" s="50" t="s">
        <v>221</v>
      </c>
      <c r="F11" s="47" t="s">
        <v>72</v>
      </c>
      <c r="G11" s="67" t="s">
        <v>18</v>
      </c>
      <c r="H11" s="20"/>
      <c r="I11" s="20"/>
      <c r="J11" s="20"/>
      <c r="K11" s="20" t="e">
        <f>IF(#REF!=1,25,0)</f>
        <v>#REF!</v>
      </c>
      <c r="L11" s="20" t="e">
        <f>IF(#REF!=2,22,0)</f>
        <v>#REF!</v>
      </c>
      <c r="M11" s="20" t="e">
        <f>IF(#REF!=3,20,0)</f>
        <v>#REF!</v>
      </c>
      <c r="N11" s="20" t="e">
        <f>IF(#REF!=4,18,0)</f>
        <v>#REF!</v>
      </c>
      <c r="O11" s="20" t="e">
        <f>IF(#REF!=5,16,0)</f>
        <v>#REF!</v>
      </c>
      <c r="P11" s="20" t="e">
        <f>IF(#REF!=6,15,0)</f>
        <v>#REF!</v>
      </c>
      <c r="Q11" s="20" t="e">
        <f>IF(#REF!=7,14,0)</f>
        <v>#REF!</v>
      </c>
      <c r="R11" s="20" t="e">
        <f>IF(#REF!=8,13,0)</f>
        <v>#REF!</v>
      </c>
      <c r="S11" s="20" t="e">
        <f>IF(#REF!=9,12,0)</f>
        <v>#REF!</v>
      </c>
      <c r="T11" s="20" t="e">
        <f>IF(#REF!=10,11,0)</f>
        <v>#REF!</v>
      </c>
      <c r="U11" s="20" t="e">
        <f>IF(#REF!=11,10,0)</f>
        <v>#REF!</v>
      </c>
      <c r="V11" s="20" t="e">
        <f>IF(#REF!=12,9,0)</f>
        <v>#REF!</v>
      </c>
      <c r="W11" s="20" t="e">
        <f>IF(#REF!=13,8,0)</f>
        <v>#REF!</v>
      </c>
      <c r="X11" s="20" t="e">
        <f>IF(#REF!=14,7,0)</f>
        <v>#REF!</v>
      </c>
      <c r="Y11" s="20" t="e">
        <f>IF(#REF!=15,6,0)</f>
        <v>#REF!</v>
      </c>
      <c r="Z11" s="20" t="e">
        <f>IF(#REF!=16,5,0)</f>
        <v>#REF!</v>
      </c>
      <c r="AA11" s="20" t="e">
        <f>IF(#REF!=17,4,0)</f>
        <v>#REF!</v>
      </c>
      <c r="AB11" s="20" t="e">
        <f>IF(#REF!=18,3,0)</f>
        <v>#REF!</v>
      </c>
      <c r="AC11" s="20" t="e">
        <f>IF(#REF!=19,2,0)</f>
        <v>#REF!</v>
      </c>
      <c r="AD11" s="20" t="e">
        <f>IF(#REF!=20,1,0)</f>
        <v>#REF!</v>
      </c>
      <c r="AE11" s="20" t="e">
        <f>IF(#REF!&gt;20,0,0)</f>
        <v>#REF!</v>
      </c>
      <c r="AF11" s="20" t="e">
        <f>IF(#REF!="сх",0,0)</f>
        <v>#REF!</v>
      </c>
      <c r="AG11" s="20" t="e">
        <f t="shared" si="0"/>
        <v>#REF!</v>
      </c>
      <c r="AH11" s="20" t="e">
        <f>IF(#REF!=1,25,0)</f>
        <v>#REF!</v>
      </c>
      <c r="AI11" s="20" t="e">
        <f>IF(#REF!=2,22,0)</f>
        <v>#REF!</v>
      </c>
      <c r="AJ11" s="20" t="e">
        <f>IF(#REF!=3,20,0)</f>
        <v>#REF!</v>
      </c>
      <c r="AK11" s="20" t="e">
        <f>IF(#REF!=4,18,0)</f>
        <v>#REF!</v>
      </c>
      <c r="AL11" s="20" t="e">
        <f>IF(#REF!=5,16,0)</f>
        <v>#REF!</v>
      </c>
      <c r="AM11" s="20" t="e">
        <f>IF(#REF!=6,15,0)</f>
        <v>#REF!</v>
      </c>
      <c r="AN11" s="20" t="e">
        <f>IF(#REF!=7,14,0)</f>
        <v>#REF!</v>
      </c>
      <c r="AO11" s="20" t="e">
        <f>IF(#REF!=8,13,0)</f>
        <v>#REF!</v>
      </c>
      <c r="AP11" s="20" t="e">
        <f>IF(#REF!=9,12,0)</f>
        <v>#REF!</v>
      </c>
      <c r="AQ11" s="20" t="e">
        <f>IF(#REF!=10,11,0)</f>
        <v>#REF!</v>
      </c>
      <c r="AR11" s="20" t="e">
        <f>IF(#REF!=11,10,0)</f>
        <v>#REF!</v>
      </c>
      <c r="AS11" s="20" t="e">
        <f>IF(#REF!=12,9,0)</f>
        <v>#REF!</v>
      </c>
      <c r="AT11" s="20" t="e">
        <f>IF(#REF!=13,8,0)</f>
        <v>#REF!</v>
      </c>
      <c r="AU11" s="20" t="e">
        <f>IF(#REF!=14,7,0)</f>
        <v>#REF!</v>
      </c>
      <c r="AV11" s="20" t="e">
        <f>IF(#REF!=15,6,0)</f>
        <v>#REF!</v>
      </c>
      <c r="AW11" s="20" t="e">
        <f>IF(#REF!=16,5,0)</f>
        <v>#REF!</v>
      </c>
      <c r="AX11" s="20" t="e">
        <f>IF(#REF!=17,4,0)</f>
        <v>#REF!</v>
      </c>
      <c r="AY11" s="20" t="e">
        <f>IF(#REF!=18,3,0)</f>
        <v>#REF!</v>
      </c>
      <c r="AZ11" s="20" t="e">
        <f>IF(#REF!=19,2,0)</f>
        <v>#REF!</v>
      </c>
      <c r="BA11" s="20" t="e">
        <f>IF(#REF!=20,1,0)</f>
        <v>#REF!</v>
      </c>
      <c r="BB11" s="20" t="e">
        <f>IF(#REF!&gt;20,0,0)</f>
        <v>#REF!</v>
      </c>
      <c r="BC11" s="20" t="e">
        <f>IF(#REF!="сх",0,0)</f>
        <v>#REF!</v>
      </c>
      <c r="BD11" s="20" t="e">
        <f t="shared" si="1"/>
        <v>#REF!</v>
      </c>
      <c r="BE11" s="20" t="e">
        <f>IF(#REF!=1,45,0)</f>
        <v>#REF!</v>
      </c>
      <c r="BF11" s="20" t="e">
        <f>IF(#REF!=2,42,0)</f>
        <v>#REF!</v>
      </c>
      <c r="BG11" s="20" t="e">
        <f>IF(#REF!=3,40,0)</f>
        <v>#REF!</v>
      </c>
      <c r="BH11" s="20" t="e">
        <f>IF(#REF!=4,38,0)</f>
        <v>#REF!</v>
      </c>
      <c r="BI11" s="20" t="e">
        <f>IF(#REF!=5,36,0)</f>
        <v>#REF!</v>
      </c>
      <c r="BJ11" s="20" t="e">
        <f>IF(#REF!=6,35,0)</f>
        <v>#REF!</v>
      </c>
      <c r="BK11" s="20" t="e">
        <f>IF(#REF!=7,34,0)</f>
        <v>#REF!</v>
      </c>
      <c r="BL11" s="20" t="e">
        <f>IF(#REF!=8,33,0)</f>
        <v>#REF!</v>
      </c>
      <c r="BM11" s="20" t="e">
        <f>IF(#REF!=9,32,0)</f>
        <v>#REF!</v>
      </c>
      <c r="BN11" s="20" t="e">
        <f>IF(#REF!=10,31,0)</f>
        <v>#REF!</v>
      </c>
      <c r="BO11" s="20" t="e">
        <f>IF(#REF!=11,30,0)</f>
        <v>#REF!</v>
      </c>
      <c r="BP11" s="20" t="e">
        <f>IF(#REF!=12,29,0)</f>
        <v>#REF!</v>
      </c>
      <c r="BQ11" s="20" t="e">
        <f>IF(#REF!=13,28,0)</f>
        <v>#REF!</v>
      </c>
      <c r="BR11" s="20" t="e">
        <f>IF(#REF!=14,27,0)</f>
        <v>#REF!</v>
      </c>
      <c r="BS11" s="20" t="e">
        <f>IF(#REF!=15,26,0)</f>
        <v>#REF!</v>
      </c>
      <c r="BT11" s="20" t="e">
        <f>IF(#REF!=16,25,0)</f>
        <v>#REF!</v>
      </c>
      <c r="BU11" s="20" t="e">
        <f>IF(#REF!=17,24,0)</f>
        <v>#REF!</v>
      </c>
      <c r="BV11" s="20" t="e">
        <f>IF(#REF!=18,23,0)</f>
        <v>#REF!</v>
      </c>
      <c r="BW11" s="20" t="e">
        <f>IF(#REF!=19,22,0)</f>
        <v>#REF!</v>
      </c>
      <c r="BX11" s="20" t="e">
        <f>IF(#REF!=20,21,0)</f>
        <v>#REF!</v>
      </c>
      <c r="BY11" s="20" t="e">
        <f>IF(#REF!=21,20,0)</f>
        <v>#REF!</v>
      </c>
      <c r="BZ11" s="20" t="e">
        <f>IF(#REF!=22,19,0)</f>
        <v>#REF!</v>
      </c>
      <c r="CA11" s="20" t="e">
        <f>IF(#REF!=23,18,0)</f>
        <v>#REF!</v>
      </c>
      <c r="CB11" s="20" t="e">
        <f>IF(#REF!=24,17,0)</f>
        <v>#REF!</v>
      </c>
      <c r="CC11" s="20" t="e">
        <f>IF(#REF!=25,16,0)</f>
        <v>#REF!</v>
      </c>
      <c r="CD11" s="20" t="e">
        <f>IF(#REF!=26,15,0)</f>
        <v>#REF!</v>
      </c>
      <c r="CE11" s="20" t="e">
        <f>IF(#REF!=27,14,0)</f>
        <v>#REF!</v>
      </c>
      <c r="CF11" s="20" t="e">
        <f>IF(#REF!=28,13,0)</f>
        <v>#REF!</v>
      </c>
      <c r="CG11" s="20" t="e">
        <f>IF(#REF!=29,12,0)</f>
        <v>#REF!</v>
      </c>
      <c r="CH11" s="20" t="e">
        <f>IF(#REF!=30,11,0)</f>
        <v>#REF!</v>
      </c>
      <c r="CI11" s="20" t="e">
        <f>IF(#REF!=31,10,0)</f>
        <v>#REF!</v>
      </c>
      <c r="CJ11" s="20" t="e">
        <f>IF(#REF!=32,9,0)</f>
        <v>#REF!</v>
      </c>
      <c r="CK11" s="20" t="e">
        <f>IF(#REF!=33,8,0)</f>
        <v>#REF!</v>
      </c>
      <c r="CL11" s="20" t="e">
        <f>IF(#REF!=34,7,0)</f>
        <v>#REF!</v>
      </c>
      <c r="CM11" s="20" t="e">
        <f>IF(#REF!=35,6,0)</f>
        <v>#REF!</v>
      </c>
      <c r="CN11" s="20" t="e">
        <f>IF(#REF!=36,5,0)</f>
        <v>#REF!</v>
      </c>
      <c r="CO11" s="20" t="e">
        <f>IF(#REF!=37,4,0)</f>
        <v>#REF!</v>
      </c>
      <c r="CP11" s="20" t="e">
        <f>IF(#REF!=38,3,0)</f>
        <v>#REF!</v>
      </c>
      <c r="CQ11" s="20" t="e">
        <f>IF(#REF!=39,2,0)</f>
        <v>#REF!</v>
      </c>
      <c r="CR11" s="20" t="e">
        <f>IF(#REF!=40,1,0)</f>
        <v>#REF!</v>
      </c>
      <c r="CS11" s="20" t="e">
        <f>IF(#REF!&gt;20,0,0)</f>
        <v>#REF!</v>
      </c>
      <c r="CT11" s="20" t="e">
        <f>IF(#REF!="сх",0,0)</f>
        <v>#REF!</v>
      </c>
      <c r="CU11" s="20" t="e">
        <f t="shared" si="2"/>
        <v>#REF!</v>
      </c>
      <c r="CV11" s="20" t="e">
        <f>IF(#REF!=1,45,0)</f>
        <v>#REF!</v>
      </c>
      <c r="CW11" s="20" t="e">
        <f>IF(#REF!=2,42,0)</f>
        <v>#REF!</v>
      </c>
      <c r="CX11" s="20" t="e">
        <f>IF(#REF!=3,40,0)</f>
        <v>#REF!</v>
      </c>
      <c r="CY11" s="20" t="e">
        <f>IF(#REF!=4,38,0)</f>
        <v>#REF!</v>
      </c>
      <c r="CZ11" s="20" t="e">
        <f>IF(#REF!=5,36,0)</f>
        <v>#REF!</v>
      </c>
      <c r="DA11" s="20" t="e">
        <f>IF(#REF!=6,35,0)</f>
        <v>#REF!</v>
      </c>
      <c r="DB11" s="20" t="e">
        <f>IF(#REF!=7,34,0)</f>
        <v>#REF!</v>
      </c>
      <c r="DC11" s="20" t="e">
        <f>IF(#REF!=8,33,0)</f>
        <v>#REF!</v>
      </c>
      <c r="DD11" s="20" t="e">
        <f>IF(#REF!=9,32,0)</f>
        <v>#REF!</v>
      </c>
      <c r="DE11" s="20" t="e">
        <f>IF(#REF!=10,31,0)</f>
        <v>#REF!</v>
      </c>
      <c r="DF11" s="20" t="e">
        <f>IF(#REF!=11,30,0)</f>
        <v>#REF!</v>
      </c>
      <c r="DG11" s="20" t="e">
        <f>IF(#REF!=12,29,0)</f>
        <v>#REF!</v>
      </c>
      <c r="DH11" s="20" t="e">
        <f>IF(#REF!=13,28,0)</f>
        <v>#REF!</v>
      </c>
      <c r="DI11" s="20" t="e">
        <f>IF(#REF!=14,27,0)</f>
        <v>#REF!</v>
      </c>
      <c r="DJ11" s="20" t="e">
        <f>IF(#REF!=15,26,0)</f>
        <v>#REF!</v>
      </c>
      <c r="DK11" s="20" t="e">
        <f>IF(#REF!=16,25,0)</f>
        <v>#REF!</v>
      </c>
      <c r="DL11" s="20" t="e">
        <f>IF(#REF!=17,24,0)</f>
        <v>#REF!</v>
      </c>
      <c r="DM11" s="20" t="e">
        <f>IF(#REF!=18,23,0)</f>
        <v>#REF!</v>
      </c>
      <c r="DN11" s="20" t="e">
        <f>IF(#REF!=19,22,0)</f>
        <v>#REF!</v>
      </c>
      <c r="DO11" s="20" t="e">
        <f>IF(#REF!=20,21,0)</f>
        <v>#REF!</v>
      </c>
      <c r="DP11" s="20" t="e">
        <f>IF(#REF!=21,20,0)</f>
        <v>#REF!</v>
      </c>
      <c r="DQ11" s="21" t="e">
        <f>IF(#REF!=22,19,0)</f>
        <v>#REF!</v>
      </c>
      <c r="DR11" s="21" t="e">
        <f>IF(#REF!=23,18,0)</f>
        <v>#REF!</v>
      </c>
      <c r="DS11" s="21" t="e">
        <f>IF(#REF!=24,17,0)</f>
        <v>#REF!</v>
      </c>
      <c r="DT11" s="20" t="e">
        <f>IF(#REF!=25,16,0)</f>
        <v>#REF!</v>
      </c>
      <c r="DU11" s="20" t="e">
        <f>IF(#REF!=26,15,0)</f>
        <v>#REF!</v>
      </c>
      <c r="DV11" s="20" t="e">
        <f>IF(#REF!=27,14,0)</f>
        <v>#REF!</v>
      </c>
      <c r="DW11" s="20" t="e">
        <f>IF(#REF!=28,13,0)</f>
        <v>#REF!</v>
      </c>
      <c r="DX11" s="20" t="e">
        <f>IF(#REF!=29,12,0)</f>
        <v>#REF!</v>
      </c>
      <c r="DY11" s="20" t="e">
        <f>IF(#REF!=30,11,0)</f>
        <v>#REF!</v>
      </c>
      <c r="DZ11" s="20" t="e">
        <f>IF(#REF!=31,10,0)</f>
        <v>#REF!</v>
      </c>
      <c r="EA11" s="20" t="e">
        <f>IF(#REF!=32,9,0)</f>
        <v>#REF!</v>
      </c>
      <c r="EB11" s="20" t="e">
        <f>IF(#REF!=33,8,0)</f>
        <v>#REF!</v>
      </c>
      <c r="EC11" s="20" t="e">
        <f>IF(#REF!=34,7,0)</f>
        <v>#REF!</v>
      </c>
      <c r="ED11" s="20" t="e">
        <f>IF(#REF!=35,6,0)</f>
        <v>#REF!</v>
      </c>
      <c r="EE11" s="20" t="e">
        <f>IF(#REF!=36,5,0)</f>
        <v>#REF!</v>
      </c>
      <c r="EF11" s="20" t="e">
        <f>IF(#REF!=37,4,0)</f>
        <v>#REF!</v>
      </c>
      <c r="EG11" s="20" t="e">
        <f>IF(#REF!=38,3,0)</f>
        <v>#REF!</v>
      </c>
      <c r="EH11" s="20" t="e">
        <f>IF(#REF!=39,2,0)</f>
        <v>#REF!</v>
      </c>
      <c r="EI11" s="20" t="e">
        <f>IF(#REF!=40,1,0)</f>
        <v>#REF!</v>
      </c>
      <c r="EJ11" s="20" t="e">
        <f>IF(#REF!&gt;20,0,0)</f>
        <v>#REF!</v>
      </c>
      <c r="EK11" s="22" t="e">
        <f>IF(#REF!="сх",0,0)</f>
        <v>#REF!</v>
      </c>
      <c r="EL11" s="22" t="e">
        <f t="shared" si="3"/>
        <v>#REF!</v>
      </c>
      <c r="EM11" s="22"/>
      <c r="EN11" s="22" t="e">
        <f>IF(#REF!="сх","ноль",IF(#REF!&gt;0,#REF!,"Ноль"))</f>
        <v>#REF!</v>
      </c>
      <c r="EO11" s="22" t="e">
        <f>IF(#REF!="сх","ноль",IF(#REF!&gt;0,#REF!,"Ноль"))</f>
        <v>#REF!</v>
      </c>
      <c r="EP11" s="20"/>
      <c r="EQ11" s="20" t="e">
        <f t="shared" si="4"/>
        <v>#REF!</v>
      </c>
      <c r="ER11" s="20"/>
      <c r="ES11" s="20"/>
      <c r="ET11" s="20"/>
      <c r="EU11" s="20"/>
      <c r="EV11" s="20"/>
      <c r="EW11" s="20"/>
      <c r="EX11" s="20"/>
      <c r="EY11" s="20" t="e">
        <f>IF(#REF!=1,25,0)</f>
        <v>#REF!</v>
      </c>
      <c r="EZ11" s="20" t="e">
        <f>IF(#REF!=2,22,0)</f>
        <v>#REF!</v>
      </c>
      <c r="FA11" s="20" t="e">
        <f>IF(#REF!=3,20,0)</f>
        <v>#REF!</v>
      </c>
      <c r="FB11" s="20" t="e">
        <f>IF(#REF!=4,18,0)</f>
        <v>#REF!</v>
      </c>
      <c r="FC11" s="20" t="e">
        <f>IF(#REF!=5,16,0)</f>
        <v>#REF!</v>
      </c>
      <c r="FD11" s="20" t="e">
        <f>IF(#REF!=6,15,0)</f>
        <v>#REF!</v>
      </c>
      <c r="FE11" s="20" t="e">
        <f>IF(#REF!=7,14,0)</f>
        <v>#REF!</v>
      </c>
      <c r="FF11" s="20" t="e">
        <f>IF(#REF!=8,13,0)</f>
        <v>#REF!</v>
      </c>
      <c r="FG11" s="20" t="e">
        <f>IF(#REF!=9,12,0)</f>
        <v>#REF!</v>
      </c>
      <c r="FH11" s="20" t="e">
        <f>IF(#REF!=10,11,0)</f>
        <v>#REF!</v>
      </c>
      <c r="FI11" s="20" t="e">
        <f>IF(#REF!=11,10,0)</f>
        <v>#REF!</v>
      </c>
      <c r="FJ11" s="20" t="e">
        <f>IF(#REF!=12,9,0)</f>
        <v>#REF!</v>
      </c>
      <c r="FK11" s="20" t="e">
        <f>IF(#REF!=13,8,0)</f>
        <v>#REF!</v>
      </c>
      <c r="FL11" s="20" t="e">
        <f>IF(#REF!=14,7,0)</f>
        <v>#REF!</v>
      </c>
      <c r="FM11" s="20" t="e">
        <f>IF(#REF!=15,6,0)</f>
        <v>#REF!</v>
      </c>
      <c r="FN11" s="20" t="e">
        <f>IF(#REF!=16,5,0)</f>
        <v>#REF!</v>
      </c>
      <c r="FO11" s="20" t="e">
        <f>IF(#REF!=17,4,0)</f>
        <v>#REF!</v>
      </c>
      <c r="FP11" s="20" t="e">
        <f>IF(#REF!=18,3,0)</f>
        <v>#REF!</v>
      </c>
      <c r="FQ11" s="20" t="e">
        <f>IF(#REF!=19,2,0)</f>
        <v>#REF!</v>
      </c>
      <c r="FR11" s="20" t="e">
        <f>IF(#REF!=20,1,0)</f>
        <v>#REF!</v>
      </c>
      <c r="FS11" s="20" t="e">
        <f>IF(#REF!&gt;20,0,0)</f>
        <v>#REF!</v>
      </c>
      <c r="FT11" s="20" t="e">
        <f>IF(#REF!="сх",0,0)</f>
        <v>#REF!</v>
      </c>
      <c r="FU11" s="20" t="e">
        <f t="shared" si="5"/>
        <v>#REF!</v>
      </c>
      <c r="FV11" s="20" t="e">
        <f>IF(#REF!=1,25,0)</f>
        <v>#REF!</v>
      </c>
      <c r="FW11" s="20" t="e">
        <f>IF(#REF!=2,22,0)</f>
        <v>#REF!</v>
      </c>
      <c r="FX11" s="20" t="e">
        <f>IF(#REF!=3,20,0)</f>
        <v>#REF!</v>
      </c>
      <c r="FY11" s="20" t="e">
        <f>IF(#REF!=4,18,0)</f>
        <v>#REF!</v>
      </c>
      <c r="FZ11" s="20" t="e">
        <f>IF(#REF!=5,16,0)</f>
        <v>#REF!</v>
      </c>
      <c r="GA11" s="20" t="e">
        <f>IF(#REF!=6,15,0)</f>
        <v>#REF!</v>
      </c>
      <c r="GB11" s="20" t="e">
        <f>IF(#REF!=7,14,0)</f>
        <v>#REF!</v>
      </c>
      <c r="GC11" s="20" t="e">
        <f>IF(#REF!=8,13,0)</f>
        <v>#REF!</v>
      </c>
      <c r="GD11" s="20" t="e">
        <f>IF(#REF!=9,12,0)</f>
        <v>#REF!</v>
      </c>
      <c r="GE11" s="20" t="e">
        <f>IF(#REF!=10,11,0)</f>
        <v>#REF!</v>
      </c>
      <c r="GF11" s="20" t="e">
        <f>IF(#REF!=11,10,0)</f>
        <v>#REF!</v>
      </c>
      <c r="GG11" s="20" t="e">
        <f>IF(#REF!=12,9,0)</f>
        <v>#REF!</v>
      </c>
      <c r="GH11" s="20" t="e">
        <f>IF(#REF!=13,8,0)</f>
        <v>#REF!</v>
      </c>
      <c r="GI11" s="20" t="e">
        <f>IF(#REF!=14,7,0)</f>
        <v>#REF!</v>
      </c>
      <c r="GJ11" s="20" t="e">
        <f>IF(#REF!=15,6,0)</f>
        <v>#REF!</v>
      </c>
      <c r="GK11" s="20" t="e">
        <f>IF(#REF!=16,5,0)</f>
        <v>#REF!</v>
      </c>
      <c r="GL11" s="20" t="e">
        <f>IF(#REF!=17,4,0)</f>
        <v>#REF!</v>
      </c>
      <c r="GM11" s="20" t="e">
        <f>IF(#REF!=18,3,0)</f>
        <v>#REF!</v>
      </c>
      <c r="GN11" s="20" t="e">
        <f>IF(#REF!=19,2,0)</f>
        <v>#REF!</v>
      </c>
      <c r="GO11" s="20" t="e">
        <f>IF(#REF!=20,1,0)</f>
        <v>#REF!</v>
      </c>
      <c r="GP11" s="20" t="e">
        <f>IF(#REF!&gt;20,0,0)</f>
        <v>#REF!</v>
      </c>
      <c r="GQ11" s="20" t="e">
        <f>IF(#REF!="сх",0,0)</f>
        <v>#REF!</v>
      </c>
      <c r="GR11" s="20" t="e">
        <f t="shared" si="6"/>
        <v>#REF!</v>
      </c>
      <c r="GS11" s="20" t="e">
        <f>IF(#REF!=1,100,0)</f>
        <v>#REF!</v>
      </c>
      <c r="GT11" s="20" t="e">
        <f>IF(#REF!=2,98,0)</f>
        <v>#REF!</v>
      </c>
      <c r="GU11" s="20" t="e">
        <f>IF(#REF!=3,95,0)</f>
        <v>#REF!</v>
      </c>
      <c r="GV11" s="20" t="e">
        <f>IF(#REF!=4,93,0)</f>
        <v>#REF!</v>
      </c>
      <c r="GW11" s="20" t="e">
        <f>IF(#REF!=5,90,0)</f>
        <v>#REF!</v>
      </c>
      <c r="GX11" s="20" t="e">
        <f>IF(#REF!=6,88,0)</f>
        <v>#REF!</v>
      </c>
      <c r="GY11" s="20" t="e">
        <f>IF(#REF!=7,85,0)</f>
        <v>#REF!</v>
      </c>
      <c r="GZ11" s="20" t="e">
        <f>IF(#REF!=8,83,0)</f>
        <v>#REF!</v>
      </c>
      <c r="HA11" s="20" t="e">
        <f>IF(#REF!=9,80,0)</f>
        <v>#REF!</v>
      </c>
      <c r="HB11" s="20" t="e">
        <f>IF(#REF!=10,78,0)</f>
        <v>#REF!</v>
      </c>
      <c r="HC11" s="20" t="e">
        <f>IF(#REF!=11,75,0)</f>
        <v>#REF!</v>
      </c>
      <c r="HD11" s="20" t="e">
        <f>IF(#REF!=12,73,0)</f>
        <v>#REF!</v>
      </c>
      <c r="HE11" s="20" t="e">
        <f>IF(#REF!=13,70,0)</f>
        <v>#REF!</v>
      </c>
      <c r="HF11" s="20" t="e">
        <f>IF(#REF!=14,68,0)</f>
        <v>#REF!</v>
      </c>
      <c r="HG11" s="20" t="e">
        <f>IF(#REF!=15,65,0)</f>
        <v>#REF!</v>
      </c>
      <c r="HH11" s="20" t="e">
        <f>IF(#REF!=16,63,0)</f>
        <v>#REF!</v>
      </c>
      <c r="HI11" s="20" t="e">
        <f>IF(#REF!=17,60,0)</f>
        <v>#REF!</v>
      </c>
      <c r="HJ11" s="20" t="e">
        <f>IF(#REF!=18,58,0)</f>
        <v>#REF!</v>
      </c>
      <c r="HK11" s="20" t="e">
        <f>IF(#REF!=19,55,0)</f>
        <v>#REF!</v>
      </c>
      <c r="HL11" s="20" t="e">
        <f>IF(#REF!=20,53,0)</f>
        <v>#REF!</v>
      </c>
      <c r="HM11" s="20" t="e">
        <f>IF(#REF!&gt;20,0,0)</f>
        <v>#REF!</v>
      </c>
      <c r="HN11" s="20" t="e">
        <f>IF(#REF!="сх",0,0)</f>
        <v>#REF!</v>
      </c>
      <c r="HO11" s="20" t="e">
        <f t="shared" si="7"/>
        <v>#REF!</v>
      </c>
      <c r="HP11" s="20" t="e">
        <f>IF(#REF!=1,100,0)</f>
        <v>#REF!</v>
      </c>
      <c r="HQ11" s="20" t="e">
        <f>IF(#REF!=2,98,0)</f>
        <v>#REF!</v>
      </c>
      <c r="HR11" s="20" t="e">
        <f>IF(#REF!=3,95,0)</f>
        <v>#REF!</v>
      </c>
      <c r="HS11" s="20" t="e">
        <f>IF(#REF!=4,93,0)</f>
        <v>#REF!</v>
      </c>
      <c r="HT11" s="20" t="e">
        <f>IF(#REF!=5,90,0)</f>
        <v>#REF!</v>
      </c>
      <c r="HU11" s="20" t="e">
        <f>IF(#REF!=6,88,0)</f>
        <v>#REF!</v>
      </c>
      <c r="HV11" s="20" t="e">
        <f>IF(#REF!=7,85,0)</f>
        <v>#REF!</v>
      </c>
      <c r="HW11" s="20" t="e">
        <f>IF(#REF!=8,83,0)</f>
        <v>#REF!</v>
      </c>
      <c r="HX11" s="20" t="e">
        <f>IF(#REF!=9,80,0)</f>
        <v>#REF!</v>
      </c>
      <c r="HY11" s="20" t="e">
        <f>IF(#REF!=10,78,0)</f>
        <v>#REF!</v>
      </c>
      <c r="HZ11" s="20" t="e">
        <f>IF(#REF!=11,75,0)</f>
        <v>#REF!</v>
      </c>
      <c r="IA11" s="20" t="e">
        <f>IF(#REF!=12,73,0)</f>
        <v>#REF!</v>
      </c>
      <c r="IB11" s="20" t="e">
        <f>IF(#REF!=13,70,0)</f>
        <v>#REF!</v>
      </c>
      <c r="IC11" s="20" t="e">
        <f>IF(#REF!=14,68,0)</f>
        <v>#REF!</v>
      </c>
      <c r="ID11" s="20" t="e">
        <f>IF(#REF!=15,65,0)</f>
        <v>#REF!</v>
      </c>
      <c r="IE11" s="20" t="e">
        <f>IF(#REF!=16,63,0)</f>
        <v>#REF!</v>
      </c>
      <c r="IF11" s="20" t="e">
        <f>IF(#REF!=17,60,0)</f>
        <v>#REF!</v>
      </c>
      <c r="IG11" s="20" t="e">
        <f>IF(#REF!=18,58,0)</f>
        <v>#REF!</v>
      </c>
      <c r="IH11" s="20" t="e">
        <f>IF(#REF!=19,55,0)</f>
        <v>#REF!</v>
      </c>
      <c r="II11" s="20" t="e">
        <f>IF(#REF!=20,53,0)</f>
        <v>#REF!</v>
      </c>
      <c r="IJ11" s="20" t="e">
        <f>IF(#REF!&gt;20,0,0)</f>
        <v>#REF!</v>
      </c>
      <c r="IK11" s="20" t="e">
        <f>IF(#REF!="сх",0,0)</f>
        <v>#REF!</v>
      </c>
      <c r="IL11" s="20" t="e">
        <f t="shared" si="8"/>
        <v>#REF!</v>
      </c>
      <c r="IM11" s="20"/>
      <c r="IN11" s="20"/>
      <c r="IO11" s="20"/>
      <c r="IP11" s="20"/>
      <c r="IQ11" s="20"/>
      <c r="IR11" s="20"/>
      <c r="IS11" s="20"/>
      <c r="IT11" s="20"/>
      <c r="IU11" s="23"/>
    </row>
    <row r="12" spans="1:255" s="24" customFormat="1">
      <c r="A12" s="56">
        <v>250</v>
      </c>
      <c r="B12" s="53" t="s">
        <v>37</v>
      </c>
      <c r="C12" s="54">
        <v>2</v>
      </c>
      <c r="D12" s="53">
        <v>372</v>
      </c>
      <c r="E12" s="54" t="s">
        <v>602</v>
      </c>
      <c r="F12" s="53" t="s">
        <v>38</v>
      </c>
      <c r="G12" s="65" t="s">
        <v>607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1"/>
      <c r="DR12" s="21"/>
      <c r="DS12" s="21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2"/>
      <c r="EL12" s="22"/>
      <c r="EM12" s="22"/>
      <c r="EN12" s="22"/>
      <c r="EO12" s="22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3"/>
    </row>
    <row r="13" spans="1:255" s="24" customFormat="1">
      <c r="A13" s="56" t="s">
        <v>264</v>
      </c>
      <c r="B13" s="53" t="s">
        <v>91</v>
      </c>
      <c r="C13" s="61">
        <v>3</v>
      </c>
      <c r="D13" s="53">
        <v>99</v>
      </c>
      <c r="E13" s="54" t="s">
        <v>451</v>
      </c>
      <c r="F13" s="53" t="s">
        <v>456</v>
      </c>
      <c r="G13" s="65" t="s">
        <v>18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1"/>
      <c r="DR13" s="21"/>
      <c r="DS13" s="21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2"/>
      <c r="EL13" s="22"/>
      <c r="EM13" s="22"/>
      <c r="EN13" s="22"/>
      <c r="EO13" s="22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3"/>
    </row>
    <row r="14" spans="1:255" s="24" customFormat="1">
      <c r="A14" s="56" t="s">
        <v>264</v>
      </c>
      <c r="B14" s="53" t="s">
        <v>36</v>
      </c>
      <c r="C14" s="54">
        <v>2</v>
      </c>
      <c r="D14" s="53">
        <v>797</v>
      </c>
      <c r="E14" s="54" t="s">
        <v>572</v>
      </c>
      <c r="F14" s="53" t="s">
        <v>582</v>
      </c>
      <c r="G14" s="65" t="s">
        <v>583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1"/>
      <c r="DR14" s="21"/>
      <c r="DS14" s="21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2"/>
      <c r="EL14" s="22"/>
      <c r="EM14" s="22"/>
      <c r="EN14" s="22"/>
      <c r="EO14" s="22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3"/>
    </row>
    <row r="15" spans="1:255" s="31" customFormat="1" ht="37.5">
      <c r="A15" s="56">
        <v>250</v>
      </c>
      <c r="B15" s="53" t="s">
        <v>91</v>
      </c>
      <c r="C15" s="61">
        <v>3</v>
      </c>
      <c r="D15" s="53">
        <v>999</v>
      </c>
      <c r="E15" s="54" t="s">
        <v>427</v>
      </c>
      <c r="F15" s="53" t="s">
        <v>151</v>
      </c>
      <c r="G15" s="65" t="s">
        <v>165</v>
      </c>
      <c r="I15" s="32"/>
      <c r="DS15" s="32"/>
      <c r="DT15" s="32"/>
      <c r="DU15" s="32"/>
      <c r="EM15" s="33"/>
      <c r="EN15" s="33"/>
      <c r="EO15" s="33"/>
      <c r="EP15" s="33"/>
      <c r="EQ15" s="33"/>
    </row>
    <row r="16" spans="1:255" s="31" customFormat="1" ht="37.5">
      <c r="A16" s="56" t="s">
        <v>216</v>
      </c>
      <c r="B16" s="53" t="s">
        <v>37</v>
      </c>
      <c r="C16" s="54">
        <v>3</v>
      </c>
      <c r="D16" s="53">
        <v>728</v>
      </c>
      <c r="E16" s="54" t="s">
        <v>593</v>
      </c>
      <c r="F16" s="53" t="s">
        <v>39</v>
      </c>
      <c r="G16" s="65" t="s">
        <v>110</v>
      </c>
      <c r="I16" s="32"/>
      <c r="DS16" s="32"/>
      <c r="DT16" s="32"/>
      <c r="DU16" s="32"/>
      <c r="EM16" s="33"/>
      <c r="EN16" s="33"/>
      <c r="EO16" s="33"/>
      <c r="EP16" s="33"/>
      <c r="EQ16" s="33"/>
    </row>
    <row r="17" spans="1:147" s="31" customFormat="1" ht="37.5">
      <c r="A17" s="56" t="s">
        <v>216</v>
      </c>
      <c r="B17" s="53" t="s">
        <v>104</v>
      </c>
      <c r="C17" s="60">
        <v>2</v>
      </c>
      <c r="D17" s="62">
        <v>30</v>
      </c>
      <c r="E17" s="60" t="s">
        <v>266</v>
      </c>
      <c r="F17" s="62" t="s">
        <v>269</v>
      </c>
      <c r="G17" s="66" t="s">
        <v>270</v>
      </c>
      <c r="I17" s="32"/>
      <c r="DS17" s="32"/>
      <c r="DT17" s="32"/>
      <c r="DU17" s="32"/>
      <c r="EM17" s="33"/>
      <c r="EN17" s="33"/>
      <c r="EO17" s="33"/>
      <c r="EP17" s="33"/>
      <c r="EQ17" s="33"/>
    </row>
    <row r="18" spans="1:147" ht="37.5">
      <c r="A18" s="56">
        <v>250</v>
      </c>
      <c r="B18" s="53" t="s">
        <v>91</v>
      </c>
      <c r="C18" s="61">
        <v>1</v>
      </c>
      <c r="D18" s="53">
        <v>444</v>
      </c>
      <c r="E18" s="54" t="s">
        <v>425</v>
      </c>
      <c r="F18" s="53" t="s">
        <v>158</v>
      </c>
      <c r="G18" s="65" t="s">
        <v>159</v>
      </c>
    </row>
    <row r="19" spans="1:147">
      <c r="A19" s="56">
        <v>250</v>
      </c>
      <c r="B19" s="53" t="s">
        <v>66</v>
      </c>
      <c r="C19" s="50">
        <v>1</v>
      </c>
      <c r="D19" s="47">
        <v>123</v>
      </c>
      <c r="E19" s="50" t="s">
        <v>491</v>
      </c>
      <c r="F19" s="47" t="s">
        <v>508</v>
      </c>
      <c r="G19" s="67" t="s">
        <v>509</v>
      </c>
    </row>
    <row r="20" spans="1:147">
      <c r="A20" s="56" t="s">
        <v>264</v>
      </c>
      <c r="B20" s="53" t="s">
        <v>83</v>
      </c>
      <c r="C20" s="50">
        <v>3</v>
      </c>
      <c r="D20" s="47">
        <v>22</v>
      </c>
      <c r="E20" s="50" t="s">
        <v>329</v>
      </c>
      <c r="F20" s="47" t="s">
        <v>108</v>
      </c>
      <c r="G20" s="67" t="s">
        <v>380</v>
      </c>
    </row>
    <row r="21" spans="1:147" ht="37.5">
      <c r="A21" s="56" t="s">
        <v>216</v>
      </c>
      <c r="B21" s="53" t="s">
        <v>83</v>
      </c>
      <c r="C21" s="50">
        <v>3</v>
      </c>
      <c r="D21" s="47">
        <v>117</v>
      </c>
      <c r="E21" s="50" t="s">
        <v>289</v>
      </c>
      <c r="F21" s="47" t="s">
        <v>87</v>
      </c>
      <c r="G21" s="67" t="s">
        <v>131</v>
      </c>
    </row>
    <row r="22" spans="1:147">
      <c r="A22" s="56">
        <v>250</v>
      </c>
      <c r="B22" s="53" t="s">
        <v>66</v>
      </c>
      <c r="C22" s="50">
        <v>2</v>
      </c>
      <c r="D22" s="47">
        <v>70</v>
      </c>
      <c r="E22" s="50" t="s">
        <v>492</v>
      </c>
      <c r="F22" s="47" t="s">
        <v>510</v>
      </c>
      <c r="G22" s="67" t="s">
        <v>511</v>
      </c>
    </row>
    <row r="23" spans="1:147">
      <c r="A23" s="56">
        <v>250</v>
      </c>
      <c r="B23" s="53" t="s">
        <v>37</v>
      </c>
      <c r="C23" s="54">
        <v>1</v>
      </c>
      <c r="D23" s="53">
        <v>300</v>
      </c>
      <c r="E23" s="54" t="s">
        <v>601</v>
      </c>
      <c r="F23" s="53" t="s">
        <v>38</v>
      </c>
      <c r="G23" s="65" t="s">
        <v>114</v>
      </c>
    </row>
    <row r="24" spans="1:147" ht="37.5">
      <c r="A24" s="56" t="s">
        <v>264</v>
      </c>
      <c r="B24" s="53" t="s">
        <v>36</v>
      </c>
      <c r="C24" s="54">
        <v>1</v>
      </c>
      <c r="D24" s="53">
        <v>190</v>
      </c>
      <c r="E24" s="54" t="s">
        <v>571</v>
      </c>
      <c r="F24" s="53" t="s">
        <v>550</v>
      </c>
      <c r="G24" s="65" t="s">
        <v>18</v>
      </c>
    </row>
    <row r="25" spans="1:147" ht="37.5">
      <c r="A25" s="56" t="s">
        <v>216</v>
      </c>
      <c r="B25" s="53" t="s">
        <v>45</v>
      </c>
      <c r="C25" s="50">
        <v>1</v>
      </c>
      <c r="D25" s="47">
        <v>557</v>
      </c>
      <c r="E25" s="50" t="s">
        <v>207</v>
      </c>
      <c r="F25" s="47" t="s">
        <v>46</v>
      </c>
      <c r="G25" s="67" t="s">
        <v>52</v>
      </c>
    </row>
    <row r="26" spans="1:147">
      <c r="A26" s="56" t="s">
        <v>264</v>
      </c>
      <c r="B26" s="53" t="s">
        <v>37</v>
      </c>
      <c r="C26" s="54">
        <v>1</v>
      </c>
      <c r="D26" s="53">
        <v>447</v>
      </c>
      <c r="E26" s="54" t="s">
        <v>613</v>
      </c>
      <c r="F26" s="53" t="s">
        <v>615</v>
      </c>
      <c r="G26" s="65" t="s">
        <v>616</v>
      </c>
    </row>
    <row r="27" spans="1:147" ht="37.5">
      <c r="A27" s="56" t="s">
        <v>264</v>
      </c>
      <c r="B27" s="53" t="s">
        <v>37</v>
      </c>
      <c r="C27" s="54">
        <v>2</v>
      </c>
      <c r="D27" s="53">
        <v>144</v>
      </c>
      <c r="E27" s="54" t="s">
        <v>614</v>
      </c>
      <c r="F27" s="53" t="s">
        <v>39</v>
      </c>
      <c r="G27" s="65" t="s">
        <v>18</v>
      </c>
    </row>
    <row r="28" spans="1:147">
      <c r="A28" s="56">
        <v>250</v>
      </c>
      <c r="B28" s="53" t="s">
        <v>45</v>
      </c>
      <c r="C28" s="54">
        <v>2</v>
      </c>
      <c r="D28" s="47">
        <v>51</v>
      </c>
      <c r="E28" s="50" t="s">
        <v>220</v>
      </c>
      <c r="F28" s="47" t="s">
        <v>46</v>
      </c>
      <c r="G28" s="67" t="s">
        <v>52</v>
      </c>
    </row>
    <row r="29" spans="1:147" ht="37.5">
      <c r="A29" s="56" t="s">
        <v>216</v>
      </c>
      <c r="B29" s="53" t="s">
        <v>91</v>
      </c>
      <c r="C29" s="61">
        <v>3</v>
      </c>
      <c r="D29" s="53">
        <v>360</v>
      </c>
      <c r="E29" s="54" t="s">
        <v>103</v>
      </c>
      <c r="F29" s="53" t="s">
        <v>90</v>
      </c>
      <c r="G29" s="65" t="s">
        <v>153</v>
      </c>
    </row>
    <row r="30" spans="1:147">
      <c r="A30" s="56" t="s">
        <v>264</v>
      </c>
      <c r="B30" s="53" t="s">
        <v>83</v>
      </c>
      <c r="C30" s="50">
        <v>1</v>
      </c>
      <c r="D30" s="47">
        <v>27</v>
      </c>
      <c r="E30" s="50" t="s">
        <v>354</v>
      </c>
      <c r="F30" s="47" t="s">
        <v>108</v>
      </c>
      <c r="G30" s="67" t="s">
        <v>345</v>
      </c>
    </row>
    <row r="31" spans="1:147">
      <c r="A31" s="56" t="s">
        <v>264</v>
      </c>
      <c r="B31" s="53" t="s">
        <v>66</v>
      </c>
      <c r="C31" s="50">
        <v>1</v>
      </c>
      <c r="D31" s="47">
        <v>505</v>
      </c>
      <c r="E31" s="50" t="s">
        <v>530</v>
      </c>
      <c r="F31" s="47" t="s">
        <v>173</v>
      </c>
      <c r="G31" s="67" t="s">
        <v>18</v>
      </c>
    </row>
    <row r="32" spans="1:147">
      <c r="A32" s="56">
        <v>250</v>
      </c>
      <c r="B32" s="53" t="s">
        <v>83</v>
      </c>
      <c r="C32" s="50">
        <v>2</v>
      </c>
      <c r="D32" s="47">
        <v>99</v>
      </c>
      <c r="E32" s="50" t="s">
        <v>315</v>
      </c>
      <c r="F32" s="47" t="s">
        <v>87</v>
      </c>
      <c r="G32" s="67" t="s">
        <v>341</v>
      </c>
    </row>
    <row r="33" spans="1:7" ht="37.5">
      <c r="A33" s="56" t="s">
        <v>216</v>
      </c>
      <c r="B33" s="53" t="s">
        <v>88</v>
      </c>
      <c r="C33" s="50">
        <v>1</v>
      </c>
      <c r="D33" s="47">
        <v>1</v>
      </c>
      <c r="E33" s="50" t="s">
        <v>617</v>
      </c>
      <c r="F33" s="47" t="s">
        <v>634</v>
      </c>
      <c r="G33" s="67" t="s">
        <v>199</v>
      </c>
    </row>
    <row r="34" spans="1:7" ht="37.5">
      <c r="A34" s="56" t="s">
        <v>264</v>
      </c>
      <c r="B34" s="53" t="s">
        <v>104</v>
      </c>
      <c r="C34" s="60">
        <v>1</v>
      </c>
      <c r="D34" s="62">
        <v>11</v>
      </c>
      <c r="E34" s="60" t="s">
        <v>282</v>
      </c>
      <c r="F34" s="62" t="s">
        <v>285</v>
      </c>
      <c r="G34" s="66" t="s">
        <v>286</v>
      </c>
    </row>
    <row r="35" spans="1:7">
      <c r="A35" s="56" t="s">
        <v>264</v>
      </c>
      <c r="B35" s="53" t="s">
        <v>88</v>
      </c>
      <c r="C35" s="50">
        <v>2</v>
      </c>
      <c r="D35" s="53">
        <v>41</v>
      </c>
      <c r="E35" s="54" t="s">
        <v>661</v>
      </c>
      <c r="F35" s="53" t="s">
        <v>656</v>
      </c>
      <c r="G35" s="65" t="s">
        <v>18</v>
      </c>
    </row>
    <row r="36" spans="1:7">
      <c r="A36" s="56">
        <v>250</v>
      </c>
      <c r="B36" s="53" t="s">
        <v>36</v>
      </c>
      <c r="C36" s="54">
        <v>2</v>
      </c>
      <c r="D36" s="53">
        <v>134</v>
      </c>
      <c r="E36" s="54" t="s">
        <v>553</v>
      </c>
      <c r="F36" s="53" t="s">
        <v>562</v>
      </c>
      <c r="G36" s="65" t="s">
        <v>27</v>
      </c>
    </row>
    <row r="37" spans="1:7" ht="37.5">
      <c r="A37" s="56" t="s">
        <v>216</v>
      </c>
      <c r="B37" s="53" t="s">
        <v>88</v>
      </c>
      <c r="C37" s="50">
        <v>3</v>
      </c>
      <c r="D37" s="47">
        <v>68</v>
      </c>
      <c r="E37" s="50" t="s">
        <v>619</v>
      </c>
      <c r="F37" s="47" t="s">
        <v>635</v>
      </c>
      <c r="G37" s="67" t="s">
        <v>192</v>
      </c>
    </row>
    <row r="38" spans="1:7">
      <c r="A38" s="56" t="s">
        <v>264</v>
      </c>
      <c r="B38" s="53" t="s">
        <v>45</v>
      </c>
      <c r="C38" s="50">
        <v>3</v>
      </c>
      <c r="D38" s="47">
        <v>4</v>
      </c>
      <c r="E38" s="50" t="s">
        <v>252</v>
      </c>
      <c r="F38" s="47" t="s">
        <v>46</v>
      </c>
      <c r="G38" s="67" t="s">
        <v>260</v>
      </c>
    </row>
    <row r="39" spans="1:7" ht="37.5">
      <c r="A39" s="56" t="s">
        <v>216</v>
      </c>
      <c r="B39" s="53" t="s">
        <v>36</v>
      </c>
      <c r="C39" s="54">
        <v>3</v>
      </c>
      <c r="D39" s="53">
        <v>795</v>
      </c>
      <c r="E39" s="54" t="s">
        <v>24</v>
      </c>
      <c r="F39" s="53" t="s">
        <v>23</v>
      </c>
      <c r="G39" s="65" t="s">
        <v>27</v>
      </c>
    </row>
    <row r="40" spans="1:7" ht="56.25">
      <c r="A40" s="56">
        <v>250</v>
      </c>
      <c r="B40" s="53" t="s">
        <v>104</v>
      </c>
      <c r="C40" s="60">
        <v>2</v>
      </c>
      <c r="D40" s="62">
        <v>221</v>
      </c>
      <c r="E40" s="60" t="s">
        <v>273</v>
      </c>
      <c r="F40" s="62" t="s">
        <v>279</v>
      </c>
      <c r="G40" s="66" t="s">
        <v>125</v>
      </c>
    </row>
    <row r="41" spans="1:7">
      <c r="A41" s="56" t="s">
        <v>264</v>
      </c>
      <c r="B41" s="53" t="s">
        <v>66</v>
      </c>
      <c r="C41" s="50">
        <v>3</v>
      </c>
      <c r="D41" s="47">
        <v>421</v>
      </c>
      <c r="E41" s="50" t="s">
        <v>532</v>
      </c>
      <c r="F41" s="47" t="s">
        <v>31</v>
      </c>
      <c r="G41" s="67" t="s">
        <v>122</v>
      </c>
    </row>
    <row r="42" spans="1:7">
      <c r="A42" s="56">
        <v>250</v>
      </c>
      <c r="B42" s="53" t="s">
        <v>45</v>
      </c>
      <c r="C42" s="54">
        <v>1</v>
      </c>
      <c r="D42" s="47">
        <v>155</v>
      </c>
      <c r="E42" s="50" t="s">
        <v>58</v>
      </c>
      <c r="F42" s="47" t="s">
        <v>46</v>
      </c>
      <c r="G42" s="67" t="s">
        <v>52</v>
      </c>
    </row>
    <row r="43" spans="1:7">
      <c r="A43" s="56">
        <v>250</v>
      </c>
      <c r="B43" s="53" t="s">
        <v>66</v>
      </c>
      <c r="C43" s="50">
        <v>3</v>
      </c>
      <c r="D43" s="47">
        <v>71</v>
      </c>
      <c r="E43" s="50" t="s">
        <v>493</v>
      </c>
      <c r="F43" s="47" t="s">
        <v>176</v>
      </c>
      <c r="G43" s="67" t="s">
        <v>73</v>
      </c>
    </row>
    <row r="44" spans="1:7">
      <c r="A44" s="56">
        <v>250</v>
      </c>
      <c r="B44" s="53" t="s">
        <v>88</v>
      </c>
      <c r="C44" s="50">
        <v>1</v>
      </c>
      <c r="D44" s="47">
        <v>14</v>
      </c>
      <c r="E44" s="50" t="s">
        <v>642</v>
      </c>
      <c r="F44" s="47" t="s">
        <v>189</v>
      </c>
      <c r="G44" s="67" t="s">
        <v>199</v>
      </c>
    </row>
    <row r="45" spans="1:7" ht="37.5">
      <c r="A45" s="56" t="s">
        <v>264</v>
      </c>
      <c r="B45" s="53" t="s">
        <v>104</v>
      </c>
      <c r="C45" s="60">
        <v>2</v>
      </c>
      <c r="D45" s="62">
        <v>69</v>
      </c>
      <c r="E45" s="60" t="s">
        <v>695</v>
      </c>
      <c r="F45" s="62" t="s">
        <v>285</v>
      </c>
      <c r="G45" s="66" t="s">
        <v>18</v>
      </c>
    </row>
    <row r="46" spans="1:7">
      <c r="A46" s="56">
        <v>250</v>
      </c>
      <c r="B46" s="53" t="s">
        <v>36</v>
      </c>
      <c r="C46" s="54">
        <v>1</v>
      </c>
      <c r="D46" s="53">
        <v>595</v>
      </c>
      <c r="E46" s="54" t="s">
        <v>552</v>
      </c>
      <c r="F46" s="53" t="s">
        <v>23</v>
      </c>
      <c r="G46" s="65" t="s">
        <v>27</v>
      </c>
    </row>
    <row r="47" spans="1:7">
      <c r="A47" s="56">
        <v>250</v>
      </c>
      <c r="B47" s="53" t="s">
        <v>88</v>
      </c>
      <c r="C47" s="50">
        <v>2</v>
      </c>
      <c r="D47" s="47">
        <v>39</v>
      </c>
      <c r="E47" s="50" t="s">
        <v>643</v>
      </c>
      <c r="F47" s="47" t="s">
        <v>656</v>
      </c>
      <c r="G47" s="67" t="s">
        <v>190</v>
      </c>
    </row>
    <row r="48" spans="1:7" ht="37.5">
      <c r="A48" s="56">
        <v>250</v>
      </c>
      <c r="B48" s="53" t="s">
        <v>104</v>
      </c>
      <c r="C48" s="60">
        <v>1</v>
      </c>
      <c r="D48" s="62">
        <v>307</v>
      </c>
      <c r="E48" s="60" t="s">
        <v>272</v>
      </c>
      <c r="F48" s="62" t="s">
        <v>130</v>
      </c>
      <c r="G48" s="66" t="s">
        <v>278</v>
      </c>
    </row>
    <row r="49" spans="1:7" ht="37.5">
      <c r="A49" s="56" t="s">
        <v>216</v>
      </c>
      <c r="B49" s="53" t="s">
        <v>91</v>
      </c>
      <c r="C49" s="61">
        <v>1</v>
      </c>
      <c r="D49" s="53">
        <v>6</v>
      </c>
      <c r="E49" s="54" t="s">
        <v>392</v>
      </c>
      <c r="F49" s="53" t="s">
        <v>151</v>
      </c>
      <c r="G49" s="65" t="s">
        <v>411</v>
      </c>
    </row>
    <row r="50" spans="1:7">
      <c r="A50" s="56">
        <v>250</v>
      </c>
      <c r="B50" s="53" t="s">
        <v>91</v>
      </c>
      <c r="C50" s="61">
        <v>2</v>
      </c>
      <c r="D50" s="53">
        <v>17</v>
      </c>
      <c r="E50" s="54" t="s">
        <v>426</v>
      </c>
      <c r="F50" s="53" t="s">
        <v>90</v>
      </c>
      <c r="G50" s="65" t="s">
        <v>156</v>
      </c>
    </row>
    <row r="51" spans="1:7" ht="37.5">
      <c r="A51" s="56" t="s">
        <v>216</v>
      </c>
      <c r="B51" s="53" t="s">
        <v>83</v>
      </c>
      <c r="C51" s="50">
        <v>1</v>
      </c>
      <c r="D51" s="47">
        <v>12</v>
      </c>
      <c r="E51" s="50" t="s">
        <v>287</v>
      </c>
      <c r="F51" s="47" t="s">
        <v>135</v>
      </c>
      <c r="G51" s="67" t="s">
        <v>18</v>
      </c>
    </row>
    <row r="52" spans="1:7">
      <c r="A52" s="56">
        <v>250</v>
      </c>
      <c r="B52" s="53" t="s">
        <v>83</v>
      </c>
      <c r="C52" s="50">
        <v>1</v>
      </c>
      <c r="D52" s="47">
        <v>2</v>
      </c>
      <c r="E52" s="50" t="s">
        <v>287</v>
      </c>
      <c r="F52" s="47" t="s">
        <v>135</v>
      </c>
      <c r="G52" s="67" t="s">
        <v>136</v>
      </c>
    </row>
    <row r="53" spans="1:7" ht="37.5">
      <c r="A53" s="56" t="s">
        <v>216</v>
      </c>
      <c r="B53" s="53" t="s">
        <v>45</v>
      </c>
      <c r="C53" s="50">
        <v>3</v>
      </c>
      <c r="D53" s="47">
        <v>858</v>
      </c>
      <c r="E53" s="50" t="s">
        <v>60</v>
      </c>
      <c r="F53" s="47" t="s">
        <v>46</v>
      </c>
      <c r="G53" s="67" t="s">
        <v>121</v>
      </c>
    </row>
    <row r="54" spans="1:7" ht="37.5">
      <c r="A54" s="56" t="s">
        <v>216</v>
      </c>
      <c r="B54" s="53" t="s">
        <v>36</v>
      </c>
      <c r="C54" s="54">
        <v>1</v>
      </c>
      <c r="D54" s="53">
        <v>701</v>
      </c>
      <c r="E54" s="54" t="s">
        <v>25</v>
      </c>
      <c r="F54" s="53" t="s">
        <v>29</v>
      </c>
      <c r="G54" s="65" t="s">
        <v>27</v>
      </c>
    </row>
    <row r="55" spans="1:7">
      <c r="A55" s="56" t="s">
        <v>264</v>
      </c>
      <c r="B55" s="53" t="s">
        <v>66</v>
      </c>
      <c r="C55" s="50">
        <v>2</v>
      </c>
      <c r="D55" s="47">
        <v>27</v>
      </c>
      <c r="E55" s="50" t="s">
        <v>531</v>
      </c>
      <c r="F55" s="47" t="s">
        <v>538</v>
      </c>
      <c r="G55" s="67" t="s">
        <v>479</v>
      </c>
    </row>
    <row r="56" spans="1:7" ht="37.5">
      <c r="A56" s="56" t="s">
        <v>264</v>
      </c>
      <c r="B56" s="53" t="s">
        <v>91</v>
      </c>
      <c r="C56" s="50">
        <v>2</v>
      </c>
      <c r="D56" s="53">
        <v>1</v>
      </c>
      <c r="E56" s="54" t="s">
        <v>450</v>
      </c>
      <c r="F56" s="53" t="s">
        <v>154</v>
      </c>
      <c r="G56" s="65" t="s">
        <v>448</v>
      </c>
    </row>
    <row r="57" spans="1:7" ht="37.5">
      <c r="A57" s="56" t="s">
        <v>216</v>
      </c>
      <c r="B57" s="53" t="s">
        <v>66</v>
      </c>
      <c r="C57" s="50">
        <v>2</v>
      </c>
      <c r="D57" s="47">
        <v>746</v>
      </c>
      <c r="E57" s="50" t="s">
        <v>77</v>
      </c>
      <c r="F57" s="47" t="s">
        <v>183</v>
      </c>
      <c r="G57" s="67" t="s">
        <v>78</v>
      </c>
    </row>
    <row r="58" spans="1:7" ht="37.5">
      <c r="A58" s="56" t="s">
        <v>216</v>
      </c>
      <c r="B58" s="53" t="s">
        <v>37</v>
      </c>
      <c r="C58" s="54">
        <v>1</v>
      </c>
      <c r="D58" s="53">
        <v>778</v>
      </c>
      <c r="E58" s="54" t="s">
        <v>591</v>
      </c>
      <c r="F58" s="53" t="s">
        <v>38</v>
      </c>
      <c r="G58" s="65" t="s">
        <v>111</v>
      </c>
    </row>
    <row r="59" spans="1:7">
      <c r="A59" s="56" t="s">
        <v>264</v>
      </c>
      <c r="B59" s="53" t="s">
        <v>91</v>
      </c>
      <c r="C59" s="61">
        <v>1</v>
      </c>
      <c r="D59" s="53">
        <v>183</v>
      </c>
      <c r="E59" s="54" t="s">
        <v>449</v>
      </c>
      <c r="F59" s="53" t="s">
        <v>313</v>
      </c>
      <c r="G59" s="65" t="s">
        <v>167</v>
      </c>
    </row>
    <row r="60" spans="1:7">
      <c r="A60" s="56">
        <v>250</v>
      </c>
      <c r="B60" s="53" t="s">
        <v>36</v>
      </c>
      <c r="C60" s="54">
        <v>3</v>
      </c>
      <c r="D60" s="53">
        <v>800</v>
      </c>
      <c r="E60" s="54" t="s">
        <v>554</v>
      </c>
      <c r="F60" s="53" t="s">
        <v>23</v>
      </c>
      <c r="G60" s="65" t="s">
        <v>18</v>
      </c>
    </row>
    <row r="61" spans="1:7" ht="37.5">
      <c r="A61" s="56" t="s">
        <v>216</v>
      </c>
      <c r="B61" s="53" t="s">
        <v>83</v>
      </c>
      <c r="C61" s="50">
        <v>2</v>
      </c>
      <c r="D61" s="47">
        <v>715</v>
      </c>
      <c r="E61" s="50" t="s">
        <v>288</v>
      </c>
      <c r="F61" s="47" t="s">
        <v>139</v>
      </c>
      <c r="G61" s="67" t="s">
        <v>307</v>
      </c>
    </row>
    <row r="62" spans="1:7">
      <c r="A62" s="56">
        <v>250</v>
      </c>
      <c r="B62" s="53" t="s">
        <v>83</v>
      </c>
      <c r="C62" s="50">
        <v>3</v>
      </c>
      <c r="D62" s="47">
        <v>715</v>
      </c>
      <c r="E62" s="50" t="s">
        <v>288</v>
      </c>
      <c r="F62" s="47" t="s">
        <v>139</v>
      </c>
      <c r="G62" s="67" t="s">
        <v>342</v>
      </c>
    </row>
    <row r="63" spans="1:7" ht="37.5">
      <c r="A63" s="56" t="s">
        <v>264</v>
      </c>
      <c r="B63" s="53" t="s">
        <v>36</v>
      </c>
      <c r="C63" s="54">
        <v>3</v>
      </c>
      <c r="D63" s="63">
        <v>118</v>
      </c>
      <c r="E63" s="61" t="s">
        <v>573</v>
      </c>
      <c r="F63" s="63" t="s">
        <v>21</v>
      </c>
      <c r="G63" s="68" t="s">
        <v>584</v>
      </c>
    </row>
    <row r="64" spans="1:7" ht="37.5">
      <c r="A64" s="56" t="s">
        <v>216</v>
      </c>
      <c r="B64" s="53" t="s">
        <v>66</v>
      </c>
      <c r="C64" s="50">
        <v>1</v>
      </c>
      <c r="D64" s="47">
        <v>700</v>
      </c>
      <c r="E64" s="50" t="s">
        <v>76</v>
      </c>
      <c r="F64" s="47" t="s">
        <v>179</v>
      </c>
      <c r="G64" s="67" t="s">
        <v>78</v>
      </c>
    </row>
    <row r="65" spans="1:8" ht="37.5">
      <c r="A65" s="56" t="s">
        <v>216</v>
      </c>
      <c r="B65" s="53" t="s">
        <v>45</v>
      </c>
      <c r="C65" s="50">
        <v>2</v>
      </c>
      <c r="D65" s="47">
        <v>800</v>
      </c>
      <c r="E65" s="50" t="s">
        <v>59</v>
      </c>
      <c r="F65" s="47" t="s">
        <v>46</v>
      </c>
      <c r="G65" s="67" t="s">
        <v>52</v>
      </c>
    </row>
    <row r="66" spans="1:8" ht="37.5">
      <c r="A66" s="56" t="s">
        <v>216</v>
      </c>
      <c r="B66" s="53" t="s">
        <v>104</v>
      </c>
      <c r="C66" s="60">
        <v>1</v>
      </c>
      <c r="D66" s="62">
        <v>5</v>
      </c>
      <c r="E66" s="60" t="s">
        <v>265</v>
      </c>
      <c r="F66" s="62" t="s">
        <v>130</v>
      </c>
      <c r="G66" s="66" t="s">
        <v>105</v>
      </c>
    </row>
    <row r="67" spans="1:8" ht="37.5">
      <c r="A67" s="56" t="s">
        <v>216</v>
      </c>
      <c r="B67" s="53" t="s">
        <v>37</v>
      </c>
      <c r="C67" s="54">
        <v>2</v>
      </c>
      <c r="D67" s="53">
        <v>911</v>
      </c>
      <c r="E67" s="54" t="s">
        <v>592</v>
      </c>
      <c r="F67" s="53" t="s">
        <v>38</v>
      </c>
      <c r="G67" s="65" t="s">
        <v>43</v>
      </c>
    </row>
    <row r="68" spans="1:8" ht="37.5">
      <c r="A68" s="56">
        <v>250</v>
      </c>
      <c r="B68" s="53" t="s">
        <v>104</v>
      </c>
      <c r="C68" s="60">
        <v>3</v>
      </c>
      <c r="D68" s="62">
        <v>57</v>
      </c>
      <c r="E68" s="60" t="s">
        <v>274</v>
      </c>
      <c r="F68" s="62" t="s">
        <v>280</v>
      </c>
      <c r="G68" s="66" t="s">
        <v>278</v>
      </c>
    </row>
    <row r="69" spans="1:8">
      <c r="A69" s="56" t="s">
        <v>264</v>
      </c>
      <c r="B69" s="53" t="s">
        <v>88</v>
      </c>
      <c r="C69" s="50">
        <v>1</v>
      </c>
      <c r="D69" s="53">
        <v>151</v>
      </c>
      <c r="E69" s="54" t="s">
        <v>660</v>
      </c>
      <c r="F69" s="53" t="s">
        <v>200</v>
      </c>
      <c r="G69" s="65" t="s">
        <v>18</v>
      </c>
    </row>
    <row r="70" spans="1:8" ht="37.5">
      <c r="A70" s="56" t="s">
        <v>216</v>
      </c>
      <c r="B70" s="53" t="s">
        <v>36</v>
      </c>
      <c r="C70" s="54">
        <v>2</v>
      </c>
      <c r="D70" s="53">
        <v>97</v>
      </c>
      <c r="E70" s="54" t="s">
        <v>545</v>
      </c>
      <c r="F70" s="53" t="s">
        <v>548</v>
      </c>
      <c r="G70" s="65" t="s">
        <v>549</v>
      </c>
    </row>
    <row r="71" spans="1:8" ht="37.5">
      <c r="A71" s="56" t="s">
        <v>216</v>
      </c>
      <c r="B71" s="53" t="s">
        <v>91</v>
      </c>
      <c r="C71" s="61">
        <v>2</v>
      </c>
      <c r="D71" s="53">
        <v>425</v>
      </c>
      <c r="E71" s="54" t="s">
        <v>93</v>
      </c>
      <c r="F71" s="53" t="s">
        <v>95</v>
      </c>
      <c r="G71" s="65" t="s">
        <v>153</v>
      </c>
    </row>
    <row r="72" spans="1:8" ht="37.5">
      <c r="A72" s="56" t="s">
        <v>264</v>
      </c>
      <c r="B72" s="53" t="s">
        <v>88</v>
      </c>
      <c r="C72" s="50">
        <v>3</v>
      </c>
      <c r="D72" s="53">
        <v>36</v>
      </c>
      <c r="E72" s="54" t="s">
        <v>662</v>
      </c>
      <c r="F72" s="53" t="s">
        <v>696</v>
      </c>
      <c r="G72" s="65" t="s">
        <v>18</v>
      </c>
    </row>
    <row r="73" spans="1:8">
      <c r="A73" s="56" t="s">
        <v>264</v>
      </c>
      <c r="B73" s="53" t="s">
        <v>45</v>
      </c>
      <c r="C73" s="50">
        <v>1</v>
      </c>
      <c r="D73" s="47">
        <v>72</v>
      </c>
      <c r="E73" s="50" t="s">
        <v>250</v>
      </c>
      <c r="F73" s="47" t="s">
        <v>258</v>
      </c>
      <c r="G73" s="67" t="s">
        <v>18</v>
      </c>
    </row>
    <row r="74" spans="1:8" ht="37.5">
      <c r="A74" s="56" t="s">
        <v>216</v>
      </c>
      <c r="B74" s="53" t="s">
        <v>88</v>
      </c>
      <c r="C74" s="50">
        <v>2</v>
      </c>
      <c r="D74" s="47">
        <v>99</v>
      </c>
      <c r="E74" s="50" t="s">
        <v>618</v>
      </c>
      <c r="F74" s="47" t="s">
        <v>184</v>
      </c>
      <c r="G74" s="67" t="s">
        <v>192</v>
      </c>
    </row>
    <row r="75" spans="1:8">
      <c r="A75" s="56">
        <v>250</v>
      </c>
      <c r="B75" s="53" t="s">
        <v>88</v>
      </c>
      <c r="C75" s="50">
        <v>3</v>
      </c>
      <c r="D75" s="47">
        <v>88</v>
      </c>
      <c r="E75" s="50" t="s">
        <v>644</v>
      </c>
      <c r="F75" s="47" t="s">
        <v>657</v>
      </c>
      <c r="G75" s="67" t="s">
        <v>192</v>
      </c>
    </row>
    <row r="76" spans="1:8" ht="19.5" thickBot="1">
      <c r="A76" s="57" t="s">
        <v>264</v>
      </c>
      <c r="B76" s="59" t="s">
        <v>83</v>
      </c>
      <c r="C76" s="51">
        <v>2</v>
      </c>
      <c r="D76" s="48">
        <v>25</v>
      </c>
      <c r="E76" s="51" t="s">
        <v>323</v>
      </c>
      <c r="F76" s="48" t="s">
        <v>87</v>
      </c>
      <c r="G76" s="69" t="s">
        <v>341</v>
      </c>
    </row>
    <row r="78" spans="1:8" ht="23.25">
      <c r="A78" s="34" t="s">
        <v>203</v>
      </c>
      <c r="B78" s="34"/>
      <c r="C78" s="34"/>
      <c r="D78" s="35"/>
      <c r="E78" s="34"/>
      <c r="F78" s="34"/>
      <c r="G78" s="34"/>
      <c r="H78" s="36"/>
    </row>
    <row r="79" spans="1:8" ht="23.25">
      <c r="A79" s="34" t="s">
        <v>204</v>
      </c>
      <c r="B79" s="34"/>
      <c r="C79" s="34"/>
      <c r="D79" s="35"/>
      <c r="E79" s="34"/>
      <c r="F79" s="34"/>
      <c r="G79" s="34"/>
      <c r="H79" s="36"/>
    </row>
    <row r="80" spans="1:8" ht="23.25">
      <c r="A80" s="34" t="s">
        <v>205</v>
      </c>
      <c r="B80" s="34"/>
      <c r="C80" s="34"/>
      <c r="D80" s="35"/>
      <c r="E80" s="34"/>
      <c r="F80" s="34"/>
      <c r="G80" s="34"/>
      <c r="H80" s="36"/>
    </row>
  </sheetData>
  <sheetProtection formatCells="0" formatColumns="0" formatRows="0" insertColumns="0" insertRows="0" insertHyperlinks="0" deleteColumns="0" deleteRows="0" autoFilter="0" pivotTables="0"/>
  <sortState ref="A6:G76">
    <sortCondition ref="E6:E76"/>
  </sortState>
  <mergeCells count="9"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9685039370078741" right="0.19685039370078741" top="0.19685039370078741" bottom="0.19685039370078741" header="0" footer="0"/>
  <pageSetup paperSize="9" scale="75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7"/>
  <dimension ref="A1:IZ306"/>
  <sheetViews>
    <sheetView topLeftCell="A94" zoomScale="80" zoomScaleNormal="80" zoomScalePageLayoutView="75" workbookViewId="0">
      <selection activeCell="A3" sqref="A3:A5"/>
    </sheetView>
  </sheetViews>
  <sheetFormatPr defaultColWidth="0" defaultRowHeight="18.75"/>
  <cols>
    <col min="1" max="1" width="19.85546875" style="19" customWidth="1"/>
    <col min="2" max="2" width="11.42578125" style="19" customWidth="1"/>
    <col min="3" max="3" width="15" style="19" customWidth="1"/>
    <col min="4" max="4" width="8.7109375" style="26" bestFit="1" customWidth="1"/>
    <col min="5" max="5" width="30.7109375" style="19" customWidth="1"/>
    <col min="6" max="6" width="43.5703125" style="19" customWidth="1"/>
    <col min="7" max="7" width="64.28515625" style="19" customWidth="1"/>
    <col min="8" max="8" width="22.140625" style="5" hidden="1" customWidth="1"/>
    <col min="9" max="9" width="0" style="3" hidden="1" customWidth="1"/>
    <col min="10" max="10" width="7.5703125" style="5" hidden="1" customWidth="1"/>
    <col min="11" max="11" width="12.42578125" style="5" hidden="1" customWidth="1"/>
    <col min="12" max="12" width="16.5703125" style="5" hidden="1" customWidth="1"/>
    <col min="13" max="19" width="12.42578125" style="5" hidden="1" customWidth="1"/>
    <col min="20" max="21" width="13.140625" style="5" hidden="1" customWidth="1"/>
    <col min="22" max="31" width="12.42578125" style="5" hidden="1" customWidth="1"/>
    <col min="32" max="32" width="13.7109375" style="5" hidden="1" customWidth="1"/>
    <col min="33" max="33" width="11.85546875" style="5" hidden="1" customWidth="1"/>
    <col min="34" max="34" width="16.28515625" style="5" hidden="1" customWidth="1"/>
    <col min="35" max="42" width="12" style="5" hidden="1" customWidth="1"/>
    <col min="43" max="44" width="12.7109375" style="5" hidden="1" customWidth="1"/>
    <col min="45" max="54" width="12" style="5" hidden="1" customWidth="1"/>
    <col min="55" max="55" width="13.28515625" style="5" hidden="1" customWidth="1"/>
    <col min="56" max="56" width="13.5703125" style="5" hidden="1" customWidth="1"/>
    <col min="57" max="57" width="19" style="5" hidden="1" customWidth="1"/>
    <col min="58" max="65" width="12.42578125" style="5" hidden="1" customWidth="1"/>
    <col min="66" max="87" width="13.140625" style="5" hidden="1" customWidth="1"/>
    <col min="88" max="97" width="12.42578125" style="5" hidden="1" customWidth="1"/>
    <col min="98" max="98" width="13.7109375" style="5" hidden="1" customWidth="1"/>
    <col min="99" max="99" width="12.85546875" style="5" hidden="1" customWidth="1"/>
    <col min="100" max="100" width="18.7109375" style="5" hidden="1" customWidth="1"/>
    <col min="101" max="108" width="12" style="5" hidden="1" customWidth="1"/>
    <col min="109" max="122" width="12.7109375" style="5" hidden="1" customWidth="1"/>
    <col min="123" max="125" width="12.7109375" style="3" hidden="1" customWidth="1"/>
    <col min="126" max="130" width="12.7109375" style="5" hidden="1" customWidth="1"/>
    <col min="131" max="140" width="12" style="5" hidden="1" customWidth="1"/>
    <col min="141" max="141" width="13.28515625" style="5" hidden="1" customWidth="1"/>
    <col min="142" max="142" width="13.140625" style="5" hidden="1" customWidth="1"/>
    <col min="143" max="143" width="8.7109375" style="6" hidden="1" customWidth="1"/>
    <col min="144" max="144" width="32" style="6" hidden="1" customWidth="1"/>
    <col min="145" max="145" width="30.5703125" style="6" hidden="1" customWidth="1"/>
    <col min="146" max="146" width="3.7109375" style="6" hidden="1" customWidth="1"/>
    <col min="147" max="147" width="11.7109375" style="6" hidden="1" customWidth="1"/>
    <col min="148" max="148" width="49.7109375" style="5" hidden="1" customWidth="1"/>
    <col min="149" max="149" width="33.140625" style="5" hidden="1" customWidth="1"/>
    <col min="150" max="150" width="51.42578125" style="5" hidden="1" customWidth="1"/>
    <col min="151" max="151" width="9.5703125" style="5" hidden="1" customWidth="1"/>
    <col min="152" max="153" width="2.85546875" style="5" hidden="1" customWidth="1"/>
    <col min="154" max="154" width="5.42578125" style="5" hidden="1" customWidth="1"/>
    <col min="155" max="155" width="12.42578125" style="5" hidden="1" customWidth="1"/>
    <col min="156" max="156" width="16.5703125" style="5" hidden="1" customWidth="1"/>
    <col min="157" max="163" width="12.42578125" style="5" hidden="1" customWidth="1"/>
    <col min="164" max="165" width="13.140625" style="5" hidden="1" customWidth="1"/>
    <col min="166" max="175" width="12.42578125" style="5" hidden="1" customWidth="1"/>
    <col min="176" max="176" width="13.7109375" style="5" hidden="1" customWidth="1"/>
    <col min="177" max="177" width="13.140625" style="5" hidden="1" customWidth="1"/>
    <col min="178" max="178" width="16.28515625" style="5" hidden="1" customWidth="1"/>
    <col min="179" max="186" width="12" style="5" hidden="1" customWidth="1"/>
    <col min="187" max="188" width="12.7109375" style="5" hidden="1" customWidth="1"/>
    <col min="189" max="198" width="12" style="5" hidden="1" customWidth="1"/>
    <col min="199" max="199" width="13.28515625" style="5" hidden="1" customWidth="1"/>
    <col min="200" max="200" width="13.5703125" style="5" hidden="1" customWidth="1"/>
    <col min="201" max="201" width="19" style="5" hidden="1" customWidth="1"/>
    <col min="202" max="209" width="12.42578125" style="5" hidden="1" customWidth="1"/>
    <col min="210" max="220" width="13.140625" style="5" hidden="1" customWidth="1"/>
    <col min="221" max="221" width="12.42578125" style="5" hidden="1" customWidth="1"/>
    <col min="222" max="222" width="13.7109375" style="5" hidden="1" customWidth="1"/>
    <col min="223" max="223" width="13.28515625" style="5" hidden="1" customWidth="1"/>
    <col min="224" max="224" width="18.7109375" style="5" hidden="1" customWidth="1"/>
    <col min="225" max="232" width="12" style="5" hidden="1" customWidth="1"/>
    <col min="233" max="243" width="12.7109375" style="5" hidden="1" customWidth="1"/>
    <col min="244" max="244" width="12" style="5" hidden="1" customWidth="1"/>
    <col min="245" max="245" width="13.28515625" style="5" hidden="1" customWidth="1"/>
    <col min="246" max="246" width="12.7109375" style="5" hidden="1" customWidth="1"/>
    <col min="247" max="247" width="10.7109375" style="5" hidden="1" customWidth="1"/>
    <col min="248" max="248" width="5.28515625" style="5" hidden="1" customWidth="1"/>
    <col min="249" max="249" width="5" style="5" hidden="1" customWidth="1"/>
    <col min="250" max="250" width="4.140625" style="5" hidden="1" customWidth="1"/>
    <col min="251" max="251" width="9.140625" style="5" hidden="1" customWidth="1"/>
    <col min="252" max="255" width="0" style="5" hidden="1" customWidth="1"/>
    <col min="256" max="256" width="5.28515625" style="5" hidden="1" customWidth="1"/>
    <col min="257" max="257" width="5" style="5" hidden="1" customWidth="1"/>
    <col min="258" max="258" width="4.140625" style="5" hidden="1" customWidth="1"/>
    <col min="259" max="260" width="9.140625" style="5" hidden="1" customWidth="1"/>
    <col min="261" max="16384" width="0" style="5" hidden="1"/>
  </cols>
  <sheetData>
    <row r="1" spans="1:251" ht="63.75" customHeight="1">
      <c r="A1" s="1"/>
      <c r="B1" s="1"/>
      <c r="C1" s="1"/>
      <c r="D1" s="25"/>
      <c r="E1" s="2"/>
      <c r="F1" s="2"/>
      <c r="G1"/>
      <c r="H1"/>
      <c r="J1" s="4"/>
    </row>
    <row r="2" spans="1:251" ht="75.75" customHeight="1" thickBot="1">
      <c r="A2" s="37" t="s">
        <v>698</v>
      </c>
      <c r="B2" s="37"/>
      <c r="C2" s="37"/>
      <c r="D2" s="37"/>
      <c r="E2" s="37"/>
      <c r="F2" s="37"/>
      <c r="G2" s="37"/>
      <c r="H2" s="37"/>
      <c r="J2" s="7"/>
    </row>
    <row r="3" spans="1:251" ht="19.5" customHeight="1">
      <c r="A3" s="38" t="s">
        <v>34</v>
      </c>
      <c r="B3" s="38" t="s">
        <v>35</v>
      </c>
      <c r="C3" s="38" t="s">
        <v>17</v>
      </c>
      <c r="D3" s="41" t="s">
        <v>0</v>
      </c>
      <c r="E3" s="38" t="s">
        <v>19</v>
      </c>
      <c r="F3" s="38" t="s">
        <v>15</v>
      </c>
      <c r="G3" s="38" t="s">
        <v>16</v>
      </c>
      <c r="H3" s="43" t="s">
        <v>10</v>
      </c>
      <c r="J3" s="12"/>
      <c r="EU3" s="6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1"/>
      <c r="IN3" s="10"/>
      <c r="IO3" s="10"/>
      <c r="IP3" s="10"/>
    </row>
    <row r="4" spans="1:251" ht="18.75" customHeight="1">
      <c r="A4" s="39"/>
      <c r="B4" s="40"/>
      <c r="C4" s="39"/>
      <c r="D4" s="42"/>
      <c r="E4" s="40"/>
      <c r="F4" s="39"/>
      <c r="G4" s="40"/>
      <c r="H4" s="44"/>
      <c r="J4" s="12"/>
      <c r="L4" s="5" t="s">
        <v>3</v>
      </c>
      <c r="AH4" s="5" t="s">
        <v>4</v>
      </c>
      <c r="BE4" s="5" t="s">
        <v>5</v>
      </c>
      <c r="CV4" s="5" t="s">
        <v>6</v>
      </c>
      <c r="EN4" s="6">
        <v>1</v>
      </c>
      <c r="EO4" s="6">
        <v>2</v>
      </c>
      <c r="EY4" s="8"/>
      <c r="EZ4" s="8"/>
      <c r="FA4" s="8"/>
      <c r="FB4" s="9"/>
      <c r="FC4" s="9"/>
      <c r="FD4" s="9"/>
      <c r="FE4" s="9"/>
      <c r="FF4" s="10"/>
      <c r="FG4" s="10"/>
      <c r="FH4" s="10"/>
      <c r="FI4" s="10"/>
      <c r="FJ4" s="10"/>
      <c r="FK4" s="10" t="s">
        <v>12</v>
      </c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1" ht="19.5" thickBot="1">
      <c r="A5" s="39"/>
      <c r="B5" s="40"/>
      <c r="C5" s="39"/>
      <c r="D5" s="42"/>
      <c r="E5" s="40"/>
      <c r="F5" s="39"/>
      <c r="G5" s="40"/>
      <c r="H5" s="45"/>
      <c r="J5" s="13"/>
      <c r="K5" s="5">
        <v>1</v>
      </c>
      <c r="L5" s="5">
        <v>2</v>
      </c>
      <c r="M5" s="5">
        <v>3</v>
      </c>
      <c r="N5" s="5">
        <v>4</v>
      </c>
      <c r="O5" s="5">
        <v>5</v>
      </c>
      <c r="P5" s="5">
        <v>6</v>
      </c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  <c r="X5" s="5">
        <v>14</v>
      </c>
      <c r="Y5" s="5">
        <v>15</v>
      </c>
      <c r="Z5" s="5">
        <v>16</v>
      </c>
      <c r="AA5" s="5">
        <v>17</v>
      </c>
      <c r="AB5" s="5">
        <v>18</v>
      </c>
      <c r="AC5" s="5">
        <v>19</v>
      </c>
      <c r="AD5" s="5">
        <v>20</v>
      </c>
      <c r="AE5" s="5">
        <v>21</v>
      </c>
      <c r="AF5" s="5" t="s">
        <v>1</v>
      </c>
      <c r="AH5" s="5">
        <v>1</v>
      </c>
      <c r="AI5" s="5">
        <v>2</v>
      </c>
      <c r="AJ5" s="5">
        <v>3</v>
      </c>
      <c r="AK5" s="5">
        <v>4</v>
      </c>
      <c r="AL5" s="5">
        <v>5</v>
      </c>
      <c r="AM5" s="5">
        <v>6</v>
      </c>
      <c r="AN5" s="5">
        <v>7</v>
      </c>
      <c r="AO5" s="5">
        <v>8</v>
      </c>
      <c r="AP5" s="5">
        <v>9</v>
      </c>
      <c r="AQ5" s="5">
        <v>10</v>
      </c>
      <c r="AR5" s="5">
        <v>11</v>
      </c>
      <c r="AS5" s="5">
        <v>12</v>
      </c>
      <c r="AT5" s="5">
        <v>13</v>
      </c>
      <c r="AU5" s="5">
        <v>14</v>
      </c>
      <c r="AV5" s="5">
        <v>15</v>
      </c>
      <c r="AW5" s="5">
        <v>16</v>
      </c>
      <c r="AX5" s="5">
        <v>17</v>
      </c>
      <c r="AY5" s="5">
        <v>18</v>
      </c>
      <c r="AZ5" s="5">
        <v>19</v>
      </c>
      <c r="BA5" s="5">
        <v>20</v>
      </c>
      <c r="BC5" s="5" t="s">
        <v>2</v>
      </c>
      <c r="BE5" s="5">
        <v>1</v>
      </c>
      <c r="BF5" s="5">
        <v>2</v>
      </c>
      <c r="BG5" s="5">
        <v>3</v>
      </c>
      <c r="BH5" s="5">
        <v>4</v>
      </c>
      <c r="BI5" s="5">
        <v>5</v>
      </c>
      <c r="BJ5" s="5">
        <v>6</v>
      </c>
      <c r="BK5" s="5">
        <v>7</v>
      </c>
      <c r="BL5" s="5">
        <v>8</v>
      </c>
      <c r="BM5" s="5">
        <v>9</v>
      </c>
      <c r="BN5" s="5">
        <v>10</v>
      </c>
      <c r="BO5" s="5">
        <v>11</v>
      </c>
      <c r="BP5" s="5">
        <v>12</v>
      </c>
      <c r="BQ5" s="5">
        <v>13</v>
      </c>
      <c r="BR5" s="5">
        <v>14</v>
      </c>
      <c r="BS5" s="5">
        <v>15</v>
      </c>
      <c r="BT5" s="5">
        <v>16</v>
      </c>
      <c r="BU5" s="5">
        <v>17</v>
      </c>
      <c r="BV5" s="5">
        <v>18</v>
      </c>
      <c r="BW5" s="5">
        <v>19</v>
      </c>
      <c r="BX5" s="5">
        <v>20</v>
      </c>
      <c r="BY5" s="5">
        <v>21</v>
      </c>
      <c r="BZ5" s="5">
        <v>22</v>
      </c>
      <c r="CA5" s="5">
        <v>23</v>
      </c>
      <c r="CB5" s="5">
        <v>24</v>
      </c>
      <c r="CC5" s="5">
        <v>25</v>
      </c>
      <c r="CD5" s="5">
        <v>26</v>
      </c>
      <c r="CE5" s="5">
        <v>27</v>
      </c>
      <c r="CF5" s="5">
        <v>28</v>
      </c>
      <c r="CG5" s="5">
        <v>29</v>
      </c>
      <c r="CH5" s="5">
        <v>30</v>
      </c>
      <c r="CI5" s="5">
        <v>31</v>
      </c>
      <c r="CJ5" s="5">
        <v>32</v>
      </c>
      <c r="CK5" s="5">
        <v>33</v>
      </c>
      <c r="CL5" s="5">
        <v>34</v>
      </c>
      <c r="CM5" s="5">
        <v>35</v>
      </c>
      <c r="CN5" s="5">
        <v>36</v>
      </c>
      <c r="CO5" s="5">
        <v>37</v>
      </c>
      <c r="CP5" s="5">
        <v>38</v>
      </c>
      <c r="CQ5" s="5">
        <v>39</v>
      </c>
      <c r="CR5" s="5">
        <v>40</v>
      </c>
      <c r="CV5" s="5">
        <v>1</v>
      </c>
      <c r="CW5" s="5">
        <v>2</v>
      </c>
      <c r="CX5" s="5">
        <v>3</v>
      </c>
      <c r="CY5" s="5">
        <v>4</v>
      </c>
      <c r="CZ5" s="5">
        <v>5</v>
      </c>
      <c r="DA5" s="5">
        <v>6</v>
      </c>
      <c r="DB5" s="5">
        <v>7</v>
      </c>
      <c r="DC5" s="5">
        <v>8</v>
      </c>
      <c r="DD5" s="5">
        <v>9</v>
      </c>
      <c r="DE5" s="5">
        <v>10</v>
      </c>
      <c r="DF5" s="5">
        <v>11</v>
      </c>
      <c r="DG5" s="5">
        <v>12</v>
      </c>
      <c r="DH5" s="5">
        <v>13</v>
      </c>
      <c r="DI5" s="5">
        <v>14</v>
      </c>
      <c r="DJ5" s="5">
        <v>15</v>
      </c>
      <c r="DK5" s="5">
        <v>16</v>
      </c>
      <c r="DL5" s="5">
        <v>17</v>
      </c>
      <c r="DM5" s="5">
        <v>18</v>
      </c>
      <c r="DN5" s="5">
        <v>19</v>
      </c>
      <c r="DO5" s="5">
        <v>20</v>
      </c>
      <c r="DP5" s="5">
        <v>21</v>
      </c>
      <c r="DQ5" s="5">
        <v>22</v>
      </c>
      <c r="DR5" s="5">
        <v>23</v>
      </c>
      <c r="DS5" s="5">
        <v>24</v>
      </c>
      <c r="DT5" s="5">
        <v>25</v>
      </c>
      <c r="DU5" s="5">
        <v>26</v>
      </c>
      <c r="DV5" s="5">
        <v>27</v>
      </c>
      <c r="DW5" s="5">
        <v>28</v>
      </c>
      <c r="DX5" s="5">
        <v>29</v>
      </c>
      <c r="DY5" s="5">
        <v>30</v>
      </c>
      <c r="DZ5" s="5">
        <v>31</v>
      </c>
      <c r="EA5" s="5">
        <v>32</v>
      </c>
      <c r="EB5" s="5">
        <v>33</v>
      </c>
      <c r="EC5" s="5">
        <v>34</v>
      </c>
      <c r="ED5" s="5">
        <v>35</v>
      </c>
      <c r="EE5" s="5">
        <v>36</v>
      </c>
      <c r="EF5" s="5">
        <v>37</v>
      </c>
      <c r="EG5" s="5">
        <v>38</v>
      </c>
      <c r="EH5" s="5">
        <v>39</v>
      </c>
      <c r="EI5" s="5">
        <v>40</v>
      </c>
      <c r="EQ5" s="6" t="s">
        <v>11</v>
      </c>
      <c r="ER5" s="5" t="s">
        <v>8</v>
      </c>
      <c r="ES5" s="5" t="s">
        <v>9</v>
      </c>
      <c r="ET5" s="14" t="s">
        <v>7</v>
      </c>
      <c r="EV5" s="5" t="s">
        <v>13</v>
      </c>
      <c r="EW5" s="5" t="s">
        <v>14</v>
      </c>
      <c r="EY5" s="10"/>
      <c r="EZ5" s="10" t="s">
        <v>3</v>
      </c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 t="s">
        <v>4</v>
      </c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 t="s">
        <v>5</v>
      </c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 t="s">
        <v>6</v>
      </c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1"/>
      <c r="IN5" s="10"/>
      <c r="IO5" s="10"/>
      <c r="IP5" s="10"/>
      <c r="IQ5" s="10"/>
    </row>
    <row r="6" spans="1:251" s="26" customFormat="1" ht="37.5">
      <c r="A6" s="55" t="s">
        <v>216</v>
      </c>
      <c r="B6" s="58" t="s">
        <v>45</v>
      </c>
      <c r="C6" s="49">
        <v>6</v>
      </c>
      <c r="D6" s="46">
        <v>117</v>
      </c>
      <c r="E6" s="49" t="s">
        <v>209</v>
      </c>
      <c r="F6" s="46" t="s">
        <v>47</v>
      </c>
      <c r="G6" s="64" t="s">
        <v>124</v>
      </c>
      <c r="I6" s="70"/>
      <c r="DS6" s="70"/>
      <c r="DT6" s="70"/>
      <c r="DU6" s="70"/>
      <c r="EM6" s="71"/>
      <c r="EN6" s="71"/>
      <c r="EO6" s="71"/>
      <c r="EP6" s="71"/>
      <c r="EQ6" s="71"/>
    </row>
    <row r="7" spans="1:251" s="26" customFormat="1">
      <c r="A7" s="72" t="s">
        <v>264</v>
      </c>
      <c r="B7" s="73" t="s">
        <v>83</v>
      </c>
      <c r="C7" s="50">
        <v>26</v>
      </c>
      <c r="D7" s="47">
        <v>78</v>
      </c>
      <c r="E7" s="50" t="s">
        <v>373</v>
      </c>
      <c r="F7" s="47" t="s">
        <v>309</v>
      </c>
      <c r="G7" s="67" t="s">
        <v>18</v>
      </c>
      <c r="I7" s="70"/>
      <c r="DS7" s="70"/>
      <c r="DT7" s="70"/>
      <c r="DU7" s="70"/>
      <c r="EM7" s="71"/>
      <c r="EN7" s="71"/>
      <c r="EO7" s="71"/>
      <c r="EP7" s="71"/>
      <c r="EQ7" s="71"/>
    </row>
    <row r="8" spans="1:251" s="26" customFormat="1" ht="37.5">
      <c r="A8" s="72" t="s">
        <v>216</v>
      </c>
      <c r="B8" s="73" t="s">
        <v>88</v>
      </c>
      <c r="C8" s="50">
        <v>5</v>
      </c>
      <c r="D8" s="47">
        <v>8</v>
      </c>
      <c r="E8" s="50" t="s">
        <v>620</v>
      </c>
      <c r="F8" s="47" t="s">
        <v>188</v>
      </c>
      <c r="G8" s="67" t="s">
        <v>192</v>
      </c>
      <c r="I8" s="70"/>
      <c r="DS8" s="70"/>
      <c r="DT8" s="70"/>
      <c r="DU8" s="70"/>
      <c r="EM8" s="71"/>
      <c r="EN8" s="71"/>
      <c r="EO8" s="71"/>
      <c r="EP8" s="71"/>
      <c r="EQ8" s="71"/>
    </row>
    <row r="9" spans="1:251" s="26" customFormat="1" ht="37.5">
      <c r="A9" s="72" t="s">
        <v>216</v>
      </c>
      <c r="B9" s="73" t="s">
        <v>66</v>
      </c>
      <c r="C9" s="50">
        <v>17</v>
      </c>
      <c r="D9" s="47">
        <v>73</v>
      </c>
      <c r="E9" s="50" t="s">
        <v>469</v>
      </c>
      <c r="F9" s="47" t="s">
        <v>484</v>
      </c>
      <c r="G9" s="67" t="s">
        <v>485</v>
      </c>
      <c r="I9" s="70"/>
      <c r="DS9" s="70"/>
      <c r="DT9" s="70"/>
      <c r="DU9" s="70"/>
      <c r="EM9" s="71"/>
      <c r="EN9" s="71"/>
      <c r="EO9" s="71"/>
      <c r="EP9" s="71"/>
      <c r="EQ9" s="71"/>
    </row>
    <row r="10" spans="1:251" s="26" customFormat="1">
      <c r="A10" s="72" t="s">
        <v>264</v>
      </c>
      <c r="B10" s="73" t="s">
        <v>36</v>
      </c>
      <c r="C10" s="54">
        <v>8</v>
      </c>
      <c r="D10" s="53">
        <v>808</v>
      </c>
      <c r="E10" s="54" t="s">
        <v>578</v>
      </c>
      <c r="F10" s="53" t="s">
        <v>585</v>
      </c>
      <c r="G10" s="65" t="s">
        <v>18</v>
      </c>
      <c r="I10" s="70"/>
      <c r="DS10" s="70"/>
      <c r="DT10" s="70"/>
      <c r="DU10" s="70"/>
      <c r="EM10" s="71"/>
      <c r="EN10" s="71"/>
      <c r="EO10" s="71"/>
      <c r="EP10" s="71"/>
      <c r="EQ10" s="71"/>
    </row>
    <row r="11" spans="1:251" s="26" customFormat="1">
      <c r="A11" s="72" t="s">
        <v>264</v>
      </c>
      <c r="B11" s="73" t="s">
        <v>91</v>
      </c>
      <c r="C11" s="61">
        <v>6</v>
      </c>
      <c r="D11" s="52">
        <v>33</v>
      </c>
      <c r="E11" s="54" t="s">
        <v>454</v>
      </c>
      <c r="F11" s="53" t="s">
        <v>157</v>
      </c>
      <c r="G11" s="65" t="s">
        <v>18</v>
      </c>
      <c r="I11" s="70"/>
      <c r="DS11" s="70"/>
      <c r="DT11" s="70"/>
      <c r="DU11" s="70"/>
      <c r="EM11" s="71"/>
      <c r="EN11" s="71"/>
      <c r="EO11" s="71"/>
      <c r="EP11" s="71"/>
      <c r="EQ11" s="71"/>
    </row>
    <row r="12" spans="1:251" s="26" customFormat="1" ht="37.5">
      <c r="A12" s="72" t="s">
        <v>216</v>
      </c>
      <c r="B12" s="73" t="s">
        <v>91</v>
      </c>
      <c r="C12" s="61">
        <v>24</v>
      </c>
      <c r="D12" s="52">
        <v>779</v>
      </c>
      <c r="E12" s="54" t="s">
        <v>405</v>
      </c>
      <c r="F12" s="53" t="s">
        <v>418</v>
      </c>
      <c r="G12" s="65" t="s">
        <v>419</v>
      </c>
      <c r="I12" s="70"/>
      <c r="DS12" s="70"/>
      <c r="DT12" s="70"/>
      <c r="DU12" s="70"/>
      <c r="EM12" s="71"/>
      <c r="EN12" s="71"/>
      <c r="EO12" s="71"/>
      <c r="EP12" s="71"/>
      <c r="EQ12" s="71"/>
    </row>
    <row r="13" spans="1:251" s="26" customFormat="1" ht="37.5">
      <c r="A13" s="72" t="s">
        <v>216</v>
      </c>
      <c r="B13" s="73" t="s">
        <v>66</v>
      </c>
      <c r="C13" s="50">
        <v>12</v>
      </c>
      <c r="D13" s="47">
        <v>630</v>
      </c>
      <c r="E13" s="50" t="s">
        <v>82</v>
      </c>
      <c r="F13" s="47" t="s">
        <v>178</v>
      </c>
      <c r="G13" s="67" t="s">
        <v>172</v>
      </c>
      <c r="I13" s="70"/>
      <c r="DS13" s="70"/>
      <c r="DT13" s="70"/>
      <c r="DU13" s="70"/>
      <c r="EM13" s="71"/>
      <c r="EN13" s="71"/>
      <c r="EO13" s="71"/>
      <c r="EP13" s="71"/>
      <c r="EQ13" s="71"/>
    </row>
    <row r="14" spans="1:251" s="26" customFormat="1">
      <c r="A14" s="72" t="s">
        <v>264</v>
      </c>
      <c r="B14" s="73" t="s">
        <v>66</v>
      </c>
      <c r="C14" s="74">
        <v>8</v>
      </c>
      <c r="D14" s="47">
        <v>333</v>
      </c>
      <c r="E14" s="50" t="s">
        <v>537</v>
      </c>
      <c r="F14" s="47" t="s">
        <v>484</v>
      </c>
      <c r="G14" s="67" t="s">
        <v>485</v>
      </c>
      <c r="I14" s="70"/>
      <c r="DS14" s="70"/>
      <c r="DT14" s="70"/>
      <c r="DU14" s="70"/>
      <c r="EM14" s="71"/>
      <c r="EN14" s="71"/>
      <c r="EO14" s="71"/>
      <c r="EP14" s="71"/>
      <c r="EQ14" s="71"/>
    </row>
    <row r="15" spans="1:251" s="26" customFormat="1" ht="37.5">
      <c r="A15" s="72" t="s">
        <v>216</v>
      </c>
      <c r="B15" s="73" t="s">
        <v>66</v>
      </c>
      <c r="C15" s="61">
        <v>25</v>
      </c>
      <c r="D15" s="47">
        <v>787</v>
      </c>
      <c r="E15" s="50" t="s">
        <v>475</v>
      </c>
      <c r="F15" s="47" t="s">
        <v>31</v>
      </c>
      <c r="G15" s="67" t="s">
        <v>18</v>
      </c>
      <c r="I15" s="70"/>
      <c r="DS15" s="70"/>
      <c r="DT15" s="70"/>
      <c r="DU15" s="70"/>
      <c r="EM15" s="71"/>
      <c r="EN15" s="71"/>
      <c r="EO15" s="71"/>
      <c r="EP15" s="71"/>
      <c r="EQ15" s="71"/>
    </row>
    <row r="16" spans="1:251" s="26" customFormat="1">
      <c r="A16" s="72" t="s">
        <v>264</v>
      </c>
      <c r="B16" s="73" t="s">
        <v>88</v>
      </c>
      <c r="C16" s="74">
        <v>29</v>
      </c>
      <c r="D16" s="79">
        <v>89</v>
      </c>
      <c r="E16" s="80" t="s">
        <v>687</v>
      </c>
      <c r="F16" s="79" t="s">
        <v>193</v>
      </c>
      <c r="G16" s="81" t="s">
        <v>18</v>
      </c>
      <c r="I16" s="70"/>
      <c r="DS16" s="70"/>
      <c r="DT16" s="70"/>
      <c r="DU16" s="70"/>
      <c r="EM16" s="71"/>
      <c r="EN16" s="71"/>
      <c r="EO16" s="71"/>
      <c r="EP16" s="71"/>
      <c r="EQ16" s="71"/>
    </row>
    <row r="17" spans="1:147" s="26" customFormat="1">
      <c r="A17" s="72">
        <v>250</v>
      </c>
      <c r="B17" s="73" t="s">
        <v>91</v>
      </c>
      <c r="C17" s="75">
        <v>11</v>
      </c>
      <c r="D17" s="52">
        <v>20</v>
      </c>
      <c r="E17" s="54" t="s">
        <v>435</v>
      </c>
      <c r="F17" s="53" t="s">
        <v>445</v>
      </c>
      <c r="G17" s="65" t="s">
        <v>416</v>
      </c>
      <c r="I17" s="70"/>
      <c r="DS17" s="70"/>
      <c r="DT17" s="70"/>
      <c r="DU17" s="70"/>
      <c r="EM17" s="71"/>
      <c r="EN17" s="71"/>
      <c r="EO17" s="71"/>
      <c r="EP17" s="71"/>
      <c r="EQ17" s="71"/>
    </row>
    <row r="18" spans="1:147" s="26" customFormat="1">
      <c r="A18" s="72" t="s">
        <v>264</v>
      </c>
      <c r="B18" s="73" t="s">
        <v>88</v>
      </c>
      <c r="C18" s="74">
        <v>27</v>
      </c>
      <c r="D18" s="79">
        <v>50</v>
      </c>
      <c r="E18" s="80" t="s">
        <v>685</v>
      </c>
      <c r="F18" s="79" t="s">
        <v>694</v>
      </c>
      <c r="G18" s="81" t="s">
        <v>18</v>
      </c>
      <c r="I18" s="70"/>
      <c r="DS18" s="70"/>
      <c r="DT18" s="70"/>
      <c r="DU18" s="70"/>
      <c r="EM18" s="71"/>
      <c r="EN18" s="71"/>
      <c r="EO18" s="71"/>
      <c r="EP18" s="71"/>
      <c r="EQ18" s="71"/>
    </row>
    <row r="19" spans="1:147" s="26" customFormat="1">
      <c r="A19" s="72" t="s">
        <v>264</v>
      </c>
      <c r="B19" s="73" t="s">
        <v>88</v>
      </c>
      <c r="C19" s="74">
        <v>19</v>
      </c>
      <c r="D19" s="79">
        <v>62</v>
      </c>
      <c r="E19" s="80" t="s">
        <v>677</v>
      </c>
      <c r="F19" s="79" t="s">
        <v>656</v>
      </c>
      <c r="G19" s="81" t="s">
        <v>18</v>
      </c>
      <c r="I19" s="70"/>
      <c r="DS19" s="70"/>
      <c r="DT19" s="70"/>
      <c r="DU19" s="70"/>
      <c r="EM19" s="71"/>
      <c r="EN19" s="71"/>
      <c r="EO19" s="71"/>
      <c r="EP19" s="71"/>
      <c r="EQ19" s="71"/>
    </row>
    <row r="20" spans="1:147" s="26" customFormat="1" ht="37.5">
      <c r="A20" s="72">
        <v>250</v>
      </c>
      <c r="B20" s="73" t="s">
        <v>83</v>
      </c>
      <c r="C20" s="50">
        <v>22</v>
      </c>
      <c r="D20" s="47">
        <v>77</v>
      </c>
      <c r="E20" s="50" t="s">
        <v>330</v>
      </c>
      <c r="F20" s="47" t="s">
        <v>138</v>
      </c>
      <c r="G20" s="67" t="s">
        <v>352</v>
      </c>
      <c r="I20" s="70"/>
      <c r="DS20" s="70"/>
      <c r="DT20" s="70"/>
      <c r="DU20" s="70"/>
      <c r="EM20" s="71"/>
      <c r="EN20" s="71"/>
      <c r="EO20" s="71"/>
      <c r="EP20" s="71"/>
      <c r="EQ20" s="71"/>
    </row>
    <row r="21" spans="1:147" s="26" customFormat="1" ht="37.5">
      <c r="A21" s="56" t="s">
        <v>216</v>
      </c>
      <c r="B21" s="53" t="s">
        <v>83</v>
      </c>
      <c r="C21" s="50">
        <v>4</v>
      </c>
      <c r="D21" s="47">
        <v>77</v>
      </c>
      <c r="E21" s="50" t="s">
        <v>290</v>
      </c>
      <c r="F21" s="47" t="s">
        <v>138</v>
      </c>
      <c r="G21" s="67" t="s">
        <v>18</v>
      </c>
      <c r="I21" s="70"/>
      <c r="DS21" s="70"/>
      <c r="DT21" s="70"/>
      <c r="DU21" s="70"/>
      <c r="EM21" s="71"/>
      <c r="EN21" s="71"/>
      <c r="EO21" s="71"/>
      <c r="EP21" s="71"/>
      <c r="EQ21" s="71"/>
    </row>
    <row r="22" spans="1:147" s="26" customFormat="1">
      <c r="A22" s="56" t="s">
        <v>264</v>
      </c>
      <c r="B22" s="53" t="s">
        <v>45</v>
      </c>
      <c r="C22" s="50">
        <v>8</v>
      </c>
      <c r="D22" s="47">
        <v>171</v>
      </c>
      <c r="E22" s="50" t="s">
        <v>257</v>
      </c>
      <c r="F22" s="47" t="s">
        <v>51</v>
      </c>
      <c r="G22" s="67" t="s">
        <v>263</v>
      </c>
      <c r="I22" s="70"/>
      <c r="DS22" s="70"/>
      <c r="DT22" s="70"/>
      <c r="DU22" s="70"/>
      <c r="EM22" s="71"/>
      <c r="EN22" s="71"/>
      <c r="EO22" s="71"/>
      <c r="EP22" s="71"/>
      <c r="EQ22" s="71"/>
    </row>
    <row r="23" spans="1:147" s="26" customFormat="1" ht="37.5">
      <c r="A23" s="56" t="s">
        <v>216</v>
      </c>
      <c r="B23" s="53" t="s">
        <v>83</v>
      </c>
      <c r="C23" s="50">
        <v>18</v>
      </c>
      <c r="D23" s="47">
        <v>11</v>
      </c>
      <c r="E23" s="50" t="s">
        <v>301</v>
      </c>
      <c r="F23" s="47" t="s">
        <v>87</v>
      </c>
      <c r="G23" s="67" t="s">
        <v>131</v>
      </c>
      <c r="I23" s="70"/>
      <c r="DS23" s="70"/>
      <c r="DT23" s="70"/>
      <c r="DU23" s="70"/>
      <c r="EM23" s="71"/>
      <c r="EN23" s="71"/>
      <c r="EO23" s="71"/>
      <c r="EP23" s="71"/>
      <c r="EQ23" s="71"/>
    </row>
    <row r="24" spans="1:147" s="26" customFormat="1" ht="37.5">
      <c r="A24" s="72" t="s">
        <v>216</v>
      </c>
      <c r="B24" s="73" t="s">
        <v>66</v>
      </c>
      <c r="C24" s="50">
        <v>6</v>
      </c>
      <c r="D24" s="47">
        <v>55</v>
      </c>
      <c r="E24" s="50" t="s">
        <v>461</v>
      </c>
      <c r="F24" s="47" t="s">
        <v>182</v>
      </c>
      <c r="G24" s="67" t="s">
        <v>70</v>
      </c>
      <c r="I24" s="70"/>
      <c r="DS24" s="70"/>
      <c r="DT24" s="70"/>
      <c r="DU24" s="70"/>
      <c r="EM24" s="71"/>
      <c r="EN24" s="71"/>
      <c r="EO24" s="71"/>
      <c r="EP24" s="71"/>
      <c r="EQ24" s="71"/>
    </row>
    <row r="25" spans="1:147" s="26" customFormat="1">
      <c r="A25" s="72">
        <v>250</v>
      </c>
      <c r="B25" s="73" t="s">
        <v>66</v>
      </c>
      <c r="C25" s="50">
        <v>5</v>
      </c>
      <c r="D25" s="47">
        <v>87</v>
      </c>
      <c r="E25" s="50" t="s">
        <v>495</v>
      </c>
      <c r="F25" s="47" t="s">
        <v>513</v>
      </c>
      <c r="G25" s="67" t="s">
        <v>514</v>
      </c>
      <c r="I25" s="70"/>
      <c r="DS25" s="70"/>
      <c r="DT25" s="70"/>
      <c r="DU25" s="70"/>
      <c r="EM25" s="71"/>
      <c r="EN25" s="71"/>
      <c r="EO25" s="71"/>
      <c r="EP25" s="71"/>
      <c r="EQ25" s="71"/>
    </row>
    <row r="26" spans="1:147" s="26" customFormat="1">
      <c r="A26" s="72">
        <v>250</v>
      </c>
      <c r="B26" s="73" t="s">
        <v>83</v>
      </c>
      <c r="C26" s="50">
        <v>24</v>
      </c>
      <c r="D26" s="47">
        <v>761</v>
      </c>
      <c r="E26" s="50" t="s">
        <v>332</v>
      </c>
      <c r="F26" s="47" t="s">
        <v>87</v>
      </c>
      <c r="G26" s="67" t="s">
        <v>341</v>
      </c>
      <c r="I26" s="70"/>
      <c r="DS26" s="70"/>
      <c r="DT26" s="70"/>
      <c r="DU26" s="70"/>
      <c r="EM26" s="71"/>
      <c r="EN26" s="71"/>
      <c r="EO26" s="71"/>
      <c r="EP26" s="71"/>
      <c r="EQ26" s="71"/>
    </row>
    <row r="27" spans="1:147" s="26" customFormat="1" ht="37.5">
      <c r="A27" s="72" t="s">
        <v>216</v>
      </c>
      <c r="B27" s="73" t="s">
        <v>66</v>
      </c>
      <c r="C27" s="50">
        <v>20</v>
      </c>
      <c r="D27" s="47">
        <v>34</v>
      </c>
      <c r="E27" s="50" t="s">
        <v>113</v>
      </c>
      <c r="F27" s="47" t="s">
        <v>68</v>
      </c>
      <c r="G27" s="67" t="s">
        <v>487</v>
      </c>
      <c r="I27" s="70"/>
      <c r="DS27" s="70"/>
      <c r="DT27" s="70"/>
      <c r="DU27" s="70"/>
      <c r="EM27" s="71"/>
      <c r="EN27" s="71"/>
      <c r="EO27" s="71"/>
      <c r="EP27" s="71"/>
      <c r="EQ27" s="71"/>
    </row>
    <row r="28" spans="1:147" s="26" customFormat="1" ht="37.5">
      <c r="A28" s="72" t="s">
        <v>216</v>
      </c>
      <c r="B28" s="73" t="s">
        <v>66</v>
      </c>
      <c r="C28" s="50">
        <v>10</v>
      </c>
      <c r="D28" s="47">
        <v>648</v>
      </c>
      <c r="E28" s="50" t="s">
        <v>56</v>
      </c>
      <c r="F28" s="47" t="s">
        <v>180</v>
      </c>
      <c r="G28" s="67" t="s">
        <v>181</v>
      </c>
      <c r="I28" s="70"/>
      <c r="DS28" s="70"/>
      <c r="DT28" s="70"/>
      <c r="DU28" s="70"/>
      <c r="EM28" s="71"/>
      <c r="EN28" s="71"/>
      <c r="EO28" s="71"/>
      <c r="EP28" s="71"/>
      <c r="EQ28" s="71"/>
    </row>
    <row r="29" spans="1:147" s="26" customFormat="1" ht="37.5">
      <c r="A29" s="72">
        <v>250</v>
      </c>
      <c r="B29" s="73" t="s">
        <v>91</v>
      </c>
      <c r="C29" s="75">
        <v>10</v>
      </c>
      <c r="D29" s="52">
        <v>92</v>
      </c>
      <c r="E29" s="54" t="s">
        <v>434</v>
      </c>
      <c r="F29" s="53" t="s">
        <v>447</v>
      </c>
      <c r="G29" s="65" t="s">
        <v>159</v>
      </c>
      <c r="I29" s="70"/>
      <c r="DS29" s="70"/>
      <c r="DT29" s="70"/>
      <c r="DU29" s="70"/>
      <c r="EM29" s="71"/>
      <c r="EN29" s="71"/>
      <c r="EO29" s="71"/>
      <c r="EP29" s="71"/>
      <c r="EQ29" s="71"/>
    </row>
    <row r="30" spans="1:147" s="26" customFormat="1" ht="37.5">
      <c r="A30" s="72" t="s">
        <v>216</v>
      </c>
      <c r="B30" s="73" t="s">
        <v>66</v>
      </c>
      <c r="C30" s="50">
        <v>21</v>
      </c>
      <c r="D30" s="47">
        <v>242</v>
      </c>
      <c r="E30" s="50" t="s">
        <v>471</v>
      </c>
      <c r="F30" s="47" t="s">
        <v>488</v>
      </c>
      <c r="G30" s="67" t="s">
        <v>18</v>
      </c>
      <c r="I30" s="70"/>
      <c r="DS30" s="70"/>
      <c r="DT30" s="70"/>
      <c r="DU30" s="70"/>
      <c r="EM30" s="71"/>
      <c r="EN30" s="71"/>
      <c r="EO30" s="71"/>
      <c r="EP30" s="71"/>
      <c r="EQ30" s="71"/>
    </row>
    <row r="31" spans="1:147" s="26" customFormat="1" ht="37.5">
      <c r="A31" s="56" t="s">
        <v>216</v>
      </c>
      <c r="B31" s="53" t="s">
        <v>83</v>
      </c>
      <c r="C31" s="50">
        <v>6</v>
      </c>
      <c r="D31" s="47">
        <v>740</v>
      </c>
      <c r="E31" s="50" t="s">
        <v>291</v>
      </c>
      <c r="F31" s="47" t="s">
        <v>97</v>
      </c>
      <c r="G31" s="67" t="s">
        <v>20</v>
      </c>
      <c r="I31" s="70"/>
      <c r="DS31" s="70"/>
      <c r="DT31" s="70"/>
      <c r="DU31" s="70"/>
      <c r="EM31" s="71"/>
      <c r="EN31" s="71"/>
      <c r="EO31" s="71"/>
      <c r="EP31" s="71"/>
      <c r="EQ31" s="71"/>
    </row>
    <row r="32" spans="1:147" s="26" customFormat="1">
      <c r="A32" s="56">
        <v>250</v>
      </c>
      <c r="B32" s="53" t="s">
        <v>83</v>
      </c>
      <c r="C32" s="50">
        <v>8</v>
      </c>
      <c r="D32" s="47">
        <v>740</v>
      </c>
      <c r="E32" s="50" t="s">
        <v>318</v>
      </c>
      <c r="F32" s="47" t="s">
        <v>97</v>
      </c>
      <c r="G32" s="67" t="s">
        <v>133</v>
      </c>
      <c r="I32" s="70"/>
      <c r="DS32" s="70"/>
      <c r="DT32" s="70"/>
      <c r="DU32" s="70"/>
      <c r="EM32" s="71"/>
      <c r="EN32" s="71"/>
      <c r="EO32" s="71"/>
      <c r="EP32" s="71"/>
      <c r="EQ32" s="71"/>
    </row>
    <row r="33" spans="1:147" s="26" customFormat="1">
      <c r="A33" s="72" t="s">
        <v>264</v>
      </c>
      <c r="B33" s="73" t="s">
        <v>88</v>
      </c>
      <c r="C33" s="74">
        <v>23</v>
      </c>
      <c r="D33" s="79">
        <v>36</v>
      </c>
      <c r="E33" s="80" t="s">
        <v>681</v>
      </c>
      <c r="F33" s="79" t="s">
        <v>193</v>
      </c>
      <c r="G33" s="81" t="s">
        <v>18</v>
      </c>
      <c r="I33" s="70"/>
      <c r="DS33" s="70"/>
      <c r="DT33" s="70"/>
      <c r="DU33" s="70"/>
      <c r="EM33" s="71"/>
      <c r="EN33" s="71"/>
      <c r="EO33" s="71"/>
      <c r="EP33" s="71"/>
      <c r="EQ33" s="71"/>
    </row>
    <row r="34" spans="1:147" s="26" customFormat="1">
      <c r="A34" s="72">
        <v>250</v>
      </c>
      <c r="B34" s="73" t="s">
        <v>66</v>
      </c>
      <c r="C34" s="50">
        <v>10</v>
      </c>
      <c r="D34" s="47">
        <v>324</v>
      </c>
      <c r="E34" s="50" t="s">
        <v>500</v>
      </c>
      <c r="F34" s="47" t="s">
        <v>68</v>
      </c>
      <c r="G34" s="67" t="s">
        <v>517</v>
      </c>
      <c r="I34" s="70"/>
      <c r="DS34" s="70"/>
      <c r="DT34" s="70"/>
      <c r="DU34" s="70"/>
      <c r="EM34" s="71"/>
      <c r="EN34" s="71"/>
      <c r="EO34" s="71"/>
      <c r="EP34" s="71"/>
      <c r="EQ34" s="71"/>
    </row>
    <row r="35" spans="1:147" s="26" customFormat="1" ht="37.5">
      <c r="A35" s="72" t="s">
        <v>216</v>
      </c>
      <c r="B35" s="73" t="s">
        <v>91</v>
      </c>
      <c r="C35" s="61">
        <v>29</v>
      </c>
      <c r="D35" s="52">
        <v>19</v>
      </c>
      <c r="E35" s="54" t="s">
        <v>409</v>
      </c>
      <c r="F35" s="53" t="s">
        <v>423</v>
      </c>
      <c r="G35" s="65" t="s">
        <v>424</v>
      </c>
      <c r="I35" s="70"/>
      <c r="DS35" s="70"/>
      <c r="DT35" s="70"/>
      <c r="DU35" s="70"/>
      <c r="EM35" s="71"/>
      <c r="EN35" s="71"/>
      <c r="EO35" s="71"/>
      <c r="EP35" s="71"/>
      <c r="EQ35" s="71"/>
    </row>
    <row r="36" spans="1:147" s="26" customFormat="1" ht="37.5">
      <c r="A36" s="56">
        <v>250</v>
      </c>
      <c r="B36" s="53" t="s">
        <v>45</v>
      </c>
      <c r="C36" s="54">
        <v>15</v>
      </c>
      <c r="D36" s="47">
        <v>298</v>
      </c>
      <c r="E36" s="50" t="s">
        <v>232</v>
      </c>
      <c r="F36" s="47" t="s">
        <v>247</v>
      </c>
      <c r="G36" s="67" t="s">
        <v>41</v>
      </c>
      <c r="I36" s="70"/>
      <c r="DS36" s="70"/>
      <c r="DT36" s="70"/>
      <c r="DU36" s="70"/>
      <c r="EM36" s="71"/>
      <c r="EN36" s="71"/>
      <c r="EO36" s="71"/>
      <c r="EP36" s="71"/>
      <c r="EQ36" s="71"/>
    </row>
    <row r="37" spans="1:147" s="26" customFormat="1">
      <c r="A37" s="72" t="s">
        <v>264</v>
      </c>
      <c r="B37" s="73" t="s">
        <v>91</v>
      </c>
      <c r="C37" s="61">
        <v>5</v>
      </c>
      <c r="D37" s="52">
        <v>7</v>
      </c>
      <c r="E37" s="54" t="s">
        <v>453</v>
      </c>
      <c r="F37" s="53" t="s">
        <v>96</v>
      </c>
      <c r="G37" s="65" t="s">
        <v>18</v>
      </c>
      <c r="I37" s="70"/>
      <c r="DS37" s="70"/>
      <c r="DT37" s="70"/>
      <c r="DU37" s="70"/>
      <c r="EM37" s="71"/>
      <c r="EN37" s="71"/>
      <c r="EO37" s="71"/>
      <c r="EP37" s="71"/>
      <c r="EQ37" s="71"/>
    </row>
    <row r="38" spans="1:147" s="26" customFormat="1" ht="37.5">
      <c r="A38" s="56">
        <v>250</v>
      </c>
      <c r="B38" s="53" t="s">
        <v>83</v>
      </c>
      <c r="C38" s="50">
        <v>4</v>
      </c>
      <c r="D38" s="47">
        <v>9</v>
      </c>
      <c r="E38" s="50" t="s">
        <v>316</v>
      </c>
      <c r="F38" s="47" t="s">
        <v>343</v>
      </c>
      <c r="G38" s="67" t="s">
        <v>344</v>
      </c>
      <c r="I38" s="70"/>
      <c r="DS38" s="70"/>
      <c r="DT38" s="70"/>
      <c r="DU38" s="70"/>
      <c r="EM38" s="71"/>
      <c r="EN38" s="71"/>
      <c r="EO38" s="71"/>
      <c r="EP38" s="71"/>
      <c r="EQ38" s="71"/>
    </row>
    <row r="39" spans="1:147" s="26" customFormat="1" ht="37.5">
      <c r="A39" s="72" t="s">
        <v>264</v>
      </c>
      <c r="B39" s="73" t="s">
        <v>83</v>
      </c>
      <c r="C39" s="50">
        <v>12</v>
      </c>
      <c r="D39" s="47">
        <v>9</v>
      </c>
      <c r="E39" s="50" t="s">
        <v>316</v>
      </c>
      <c r="F39" s="47" t="s">
        <v>343</v>
      </c>
      <c r="G39" s="67" t="s">
        <v>344</v>
      </c>
      <c r="I39" s="70"/>
      <c r="DS39" s="70"/>
      <c r="DT39" s="70"/>
      <c r="DU39" s="70"/>
      <c r="EM39" s="71"/>
      <c r="EN39" s="71"/>
      <c r="EO39" s="71"/>
      <c r="EP39" s="71"/>
      <c r="EQ39" s="71"/>
    </row>
    <row r="40" spans="1:147" s="26" customFormat="1">
      <c r="A40" s="72" t="s">
        <v>264</v>
      </c>
      <c r="B40" s="73" t="s">
        <v>83</v>
      </c>
      <c r="C40" s="50">
        <v>7</v>
      </c>
      <c r="D40" s="47">
        <v>12</v>
      </c>
      <c r="E40" s="50" t="s">
        <v>357</v>
      </c>
      <c r="F40" s="47" t="s">
        <v>107</v>
      </c>
      <c r="G40" s="67" t="s">
        <v>148</v>
      </c>
      <c r="I40" s="70"/>
      <c r="DS40" s="70"/>
      <c r="DT40" s="70"/>
      <c r="DU40" s="70"/>
      <c r="EM40" s="71"/>
      <c r="EN40" s="71"/>
      <c r="EO40" s="71"/>
      <c r="EP40" s="71"/>
      <c r="EQ40" s="71"/>
    </row>
    <row r="41" spans="1:147" s="26" customFormat="1">
      <c r="A41" s="56">
        <v>250</v>
      </c>
      <c r="B41" s="53" t="s">
        <v>45</v>
      </c>
      <c r="C41" s="54">
        <v>10</v>
      </c>
      <c r="D41" s="47">
        <v>24</v>
      </c>
      <c r="E41" s="50" t="s">
        <v>228</v>
      </c>
      <c r="F41" s="47" t="s">
        <v>50</v>
      </c>
      <c r="G41" s="67" t="s">
        <v>242</v>
      </c>
      <c r="I41" s="70"/>
      <c r="DS41" s="70"/>
      <c r="DT41" s="70"/>
      <c r="DU41" s="70"/>
      <c r="EM41" s="71"/>
      <c r="EN41" s="71"/>
      <c r="EO41" s="71"/>
      <c r="EP41" s="71"/>
      <c r="EQ41" s="71"/>
    </row>
    <row r="42" spans="1:147" s="26" customFormat="1">
      <c r="A42" s="56" t="s">
        <v>264</v>
      </c>
      <c r="B42" s="53" t="s">
        <v>45</v>
      </c>
      <c r="C42" s="50">
        <v>4</v>
      </c>
      <c r="D42" s="47">
        <v>767</v>
      </c>
      <c r="E42" s="50" t="s">
        <v>253</v>
      </c>
      <c r="F42" s="47" t="s">
        <v>50</v>
      </c>
      <c r="G42" s="67" t="s">
        <v>242</v>
      </c>
      <c r="I42" s="70"/>
      <c r="DS42" s="70"/>
      <c r="DT42" s="70"/>
      <c r="DU42" s="70"/>
      <c r="EM42" s="71"/>
      <c r="EN42" s="71"/>
      <c r="EO42" s="71"/>
      <c r="EP42" s="71"/>
      <c r="EQ42" s="71"/>
    </row>
    <row r="43" spans="1:147" s="26" customFormat="1" ht="37.5">
      <c r="A43" s="56" t="s">
        <v>216</v>
      </c>
      <c r="B43" s="53" t="s">
        <v>83</v>
      </c>
      <c r="C43" s="50">
        <v>15</v>
      </c>
      <c r="D43" s="47">
        <v>87</v>
      </c>
      <c r="E43" s="50" t="s">
        <v>299</v>
      </c>
      <c r="F43" s="47" t="s">
        <v>150</v>
      </c>
      <c r="G43" s="67" t="s">
        <v>310</v>
      </c>
      <c r="I43" s="70"/>
      <c r="DS43" s="70"/>
      <c r="DT43" s="70"/>
      <c r="DU43" s="70"/>
      <c r="EM43" s="71"/>
      <c r="EN43" s="71"/>
      <c r="EO43" s="71"/>
      <c r="EP43" s="71"/>
      <c r="EQ43" s="71"/>
    </row>
    <row r="44" spans="1:147" s="26" customFormat="1">
      <c r="A44" s="72" t="s">
        <v>264</v>
      </c>
      <c r="B44" s="73" t="s">
        <v>83</v>
      </c>
      <c r="C44" s="50">
        <v>4</v>
      </c>
      <c r="D44" s="47">
        <v>70</v>
      </c>
      <c r="E44" s="50" t="s">
        <v>355</v>
      </c>
      <c r="F44" s="47" t="s">
        <v>87</v>
      </c>
      <c r="G44" s="67" t="s">
        <v>341</v>
      </c>
      <c r="I44" s="70"/>
      <c r="DS44" s="70"/>
      <c r="DT44" s="70"/>
      <c r="DU44" s="70"/>
      <c r="EM44" s="71"/>
      <c r="EN44" s="71"/>
      <c r="EO44" s="71"/>
      <c r="EP44" s="71"/>
      <c r="EQ44" s="71"/>
    </row>
    <row r="45" spans="1:147" s="26" customFormat="1" ht="37.5">
      <c r="A45" s="72" t="s">
        <v>216</v>
      </c>
      <c r="B45" s="73" t="s">
        <v>88</v>
      </c>
      <c r="C45" s="50">
        <v>13</v>
      </c>
      <c r="D45" s="47">
        <v>46</v>
      </c>
      <c r="E45" s="50" t="s">
        <v>628</v>
      </c>
      <c r="F45" s="47" t="s">
        <v>195</v>
      </c>
      <c r="G45" s="67" t="s">
        <v>196</v>
      </c>
      <c r="I45" s="70"/>
      <c r="DS45" s="70"/>
      <c r="DT45" s="70"/>
      <c r="DU45" s="70"/>
      <c r="EM45" s="71"/>
      <c r="EN45" s="71"/>
      <c r="EO45" s="71"/>
      <c r="EP45" s="71"/>
      <c r="EQ45" s="71"/>
    </row>
    <row r="46" spans="1:147" s="26" customFormat="1" ht="37.5">
      <c r="A46" s="56" t="s">
        <v>216</v>
      </c>
      <c r="B46" s="53" t="s">
        <v>83</v>
      </c>
      <c r="C46" s="50">
        <v>7</v>
      </c>
      <c r="D46" s="47">
        <v>9</v>
      </c>
      <c r="E46" s="50" t="s">
        <v>145</v>
      </c>
      <c r="F46" s="47" t="s">
        <v>135</v>
      </c>
      <c r="G46" s="67" t="s">
        <v>18</v>
      </c>
      <c r="I46" s="70"/>
      <c r="DS46" s="70"/>
      <c r="DT46" s="70"/>
      <c r="DU46" s="70"/>
      <c r="EM46" s="71"/>
      <c r="EN46" s="71"/>
      <c r="EO46" s="71"/>
      <c r="EP46" s="71"/>
      <c r="EQ46" s="71"/>
    </row>
    <row r="47" spans="1:147" s="26" customFormat="1">
      <c r="A47" s="72">
        <v>250</v>
      </c>
      <c r="B47" s="73" t="s">
        <v>66</v>
      </c>
      <c r="C47" s="50">
        <v>4</v>
      </c>
      <c r="D47" s="47">
        <v>185</v>
      </c>
      <c r="E47" s="50" t="s">
        <v>494</v>
      </c>
      <c r="F47" s="47" t="s">
        <v>175</v>
      </c>
      <c r="G47" s="67" t="s">
        <v>512</v>
      </c>
      <c r="I47" s="70"/>
      <c r="DS47" s="70"/>
      <c r="DT47" s="70"/>
      <c r="DU47" s="70"/>
      <c r="EM47" s="71"/>
      <c r="EN47" s="71"/>
      <c r="EO47" s="71"/>
      <c r="EP47" s="71"/>
      <c r="EQ47" s="71"/>
    </row>
    <row r="48" spans="1:147" s="26" customFormat="1">
      <c r="A48" s="72">
        <v>250</v>
      </c>
      <c r="B48" s="73" t="s">
        <v>83</v>
      </c>
      <c r="C48" s="50">
        <v>21</v>
      </c>
      <c r="D48" s="47">
        <v>22</v>
      </c>
      <c r="E48" s="50" t="s">
        <v>329</v>
      </c>
      <c r="F48" s="47" t="s">
        <v>108</v>
      </c>
      <c r="G48" s="67" t="s">
        <v>345</v>
      </c>
      <c r="I48" s="70"/>
      <c r="DS48" s="70"/>
      <c r="DT48" s="70"/>
      <c r="DU48" s="70"/>
      <c r="EM48" s="71"/>
      <c r="EN48" s="71"/>
      <c r="EO48" s="71"/>
      <c r="EP48" s="71"/>
      <c r="EQ48" s="71"/>
    </row>
    <row r="49" spans="1:147" s="26" customFormat="1">
      <c r="A49" s="72">
        <v>250</v>
      </c>
      <c r="B49" s="73" t="s">
        <v>66</v>
      </c>
      <c r="C49" s="50">
        <v>14</v>
      </c>
      <c r="D49" s="47">
        <v>305</v>
      </c>
      <c r="E49" s="50" t="s">
        <v>504</v>
      </c>
      <c r="F49" s="47" t="s">
        <v>478</v>
      </c>
      <c r="G49" s="67" t="s">
        <v>523</v>
      </c>
      <c r="I49" s="70"/>
      <c r="DS49" s="70"/>
      <c r="DT49" s="70"/>
      <c r="DU49" s="70"/>
      <c r="EM49" s="71"/>
      <c r="EN49" s="71"/>
      <c r="EO49" s="71"/>
      <c r="EP49" s="71"/>
      <c r="EQ49" s="71"/>
    </row>
    <row r="50" spans="1:147" s="26" customFormat="1" ht="37.5">
      <c r="A50" s="72">
        <v>250</v>
      </c>
      <c r="B50" s="73" t="s">
        <v>66</v>
      </c>
      <c r="C50" s="50">
        <v>15</v>
      </c>
      <c r="D50" s="47">
        <v>112</v>
      </c>
      <c r="E50" s="50" t="s">
        <v>505</v>
      </c>
      <c r="F50" s="47" t="s">
        <v>524</v>
      </c>
      <c r="G50" s="67" t="s">
        <v>525</v>
      </c>
      <c r="I50" s="70"/>
      <c r="DS50" s="70"/>
      <c r="DT50" s="70"/>
      <c r="DU50" s="70"/>
      <c r="EM50" s="71"/>
      <c r="EN50" s="71"/>
      <c r="EO50" s="71"/>
      <c r="EP50" s="71"/>
      <c r="EQ50" s="71"/>
    </row>
    <row r="51" spans="1:147" s="26" customFormat="1" ht="37.5">
      <c r="A51" s="72" t="s">
        <v>216</v>
      </c>
      <c r="B51" s="73" t="s">
        <v>66</v>
      </c>
      <c r="C51" s="50">
        <v>18</v>
      </c>
      <c r="D51" s="47">
        <v>178</v>
      </c>
      <c r="E51" s="50" t="s">
        <v>74</v>
      </c>
      <c r="F51" s="47" t="s">
        <v>31</v>
      </c>
      <c r="G51" s="67" t="s">
        <v>69</v>
      </c>
      <c r="I51" s="70"/>
      <c r="DS51" s="70"/>
      <c r="DT51" s="70"/>
      <c r="DU51" s="70"/>
      <c r="EM51" s="71"/>
      <c r="EN51" s="71"/>
      <c r="EO51" s="71"/>
      <c r="EP51" s="71"/>
      <c r="EQ51" s="71"/>
    </row>
    <row r="52" spans="1:147" s="26" customFormat="1">
      <c r="A52" s="56">
        <v>250</v>
      </c>
      <c r="B52" s="53" t="s">
        <v>83</v>
      </c>
      <c r="C52" s="50">
        <v>5</v>
      </c>
      <c r="D52" s="47">
        <v>117</v>
      </c>
      <c r="E52" s="50" t="s">
        <v>289</v>
      </c>
      <c r="F52" s="47" t="s">
        <v>87</v>
      </c>
      <c r="G52" s="67" t="s">
        <v>341</v>
      </c>
      <c r="I52" s="70"/>
      <c r="DS52" s="70"/>
      <c r="DT52" s="70"/>
      <c r="DU52" s="70"/>
      <c r="EM52" s="71"/>
      <c r="EN52" s="71"/>
      <c r="EO52" s="71"/>
      <c r="EP52" s="71"/>
      <c r="EQ52" s="71"/>
    </row>
    <row r="53" spans="1:147" s="26" customFormat="1" ht="37.5">
      <c r="A53" s="72" t="s">
        <v>216</v>
      </c>
      <c r="B53" s="73" t="s">
        <v>91</v>
      </c>
      <c r="C53" s="61">
        <v>20</v>
      </c>
      <c r="D53" s="52">
        <v>26</v>
      </c>
      <c r="E53" s="54" t="s">
        <v>94</v>
      </c>
      <c r="F53" s="53" t="s">
        <v>162</v>
      </c>
      <c r="G53" s="65" t="s">
        <v>416</v>
      </c>
      <c r="I53" s="70"/>
      <c r="DS53" s="70"/>
      <c r="DT53" s="70"/>
      <c r="DU53" s="70"/>
      <c r="EM53" s="71"/>
      <c r="EN53" s="71"/>
      <c r="EO53" s="71"/>
      <c r="EP53" s="71"/>
      <c r="EQ53" s="71"/>
    </row>
    <row r="54" spans="1:147" s="26" customFormat="1">
      <c r="A54" s="56" t="s">
        <v>264</v>
      </c>
      <c r="B54" s="53" t="s">
        <v>45</v>
      </c>
      <c r="C54" s="50">
        <v>7</v>
      </c>
      <c r="D54" s="47">
        <v>747</v>
      </c>
      <c r="E54" s="50" t="s">
        <v>256</v>
      </c>
      <c r="F54" s="47" t="s">
        <v>261</v>
      </c>
      <c r="G54" s="67" t="s">
        <v>18</v>
      </c>
      <c r="I54" s="70"/>
      <c r="DS54" s="70"/>
      <c r="DT54" s="70"/>
      <c r="DU54" s="70"/>
      <c r="EM54" s="71"/>
      <c r="EN54" s="71"/>
      <c r="EO54" s="71"/>
      <c r="EP54" s="71"/>
      <c r="EQ54" s="71"/>
    </row>
    <row r="55" spans="1:147" s="26" customFormat="1" ht="37.5">
      <c r="A55" s="56" t="s">
        <v>216</v>
      </c>
      <c r="B55" s="53" t="s">
        <v>45</v>
      </c>
      <c r="C55" s="50">
        <v>18</v>
      </c>
      <c r="D55" s="47">
        <v>850</v>
      </c>
      <c r="E55" s="50" t="s">
        <v>81</v>
      </c>
      <c r="F55" s="47" t="s">
        <v>123</v>
      </c>
      <c r="G55" s="67" t="s">
        <v>18</v>
      </c>
      <c r="I55" s="70"/>
      <c r="DS55" s="70"/>
      <c r="DT55" s="70"/>
      <c r="DU55" s="70"/>
      <c r="EM55" s="71"/>
      <c r="EN55" s="71"/>
      <c r="EO55" s="71"/>
      <c r="EP55" s="71"/>
      <c r="EQ55" s="71"/>
    </row>
    <row r="56" spans="1:147" s="26" customFormat="1">
      <c r="A56" s="72" t="s">
        <v>264</v>
      </c>
      <c r="B56" s="73" t="s">
        <v>91</v>
      </c>
      <c r="C56" s="61">
        <v>7</v>
      </c>
      <c r="D56" s="52">
        <v>18</v>
      </c>
      <c r="E56" s="54" t="s">
        <v>455</v>
      </c>
      <c r="F56" s="53" t="s">
        <v>96</v>
      </c>
      <c r="G56" s="65" t="s">
        <v>458</v>
      </c>
      <c r="I56" s="70"/>
      <c r="DS56" s="70"/>
      <c r="DT56" s="70"/>
      <c r="DU56" s="70"/>
      <c r="EM56" s="71"/>
      <c r="EN56" s="71"/>
      <c r="EO56" s="71"/>
      <c r="EP56" s="71"/>
      <c r="EQ56" s="71"/>
    </row>
    <row r="57" spans="1:147" s="26" customFormat="1" ht="37.5">
      <c r="A57" s="56" t="s">
        <v>216</v>
      </c>
      <c r="B57" s="53" t="s">
        <v>83</v>
      </c>
      <c r="C57" s="50">
        <v>19</v>
      </c>
      <c r="D57" s="47">
        <v>197</v>
      </c>
      <c r="E57" s="50" t="s">
        <v>302</v>
      </c>
      <c r="F57" s="47" t="s">
        <v>84</v>
      </c>
      <c r="G57" s="67" t="s">
        <v>18</v>
      </c>
      <c r="I57" s="70"/>
      <c r="DS57" s="70"/>
      <c r="DT57" s="70"/>
      <c r="DU57" s="70"/>
      <c r="EM57" s="71"/>
      <c r="EN57" s="71"/>
      <c r="EO57" s="71"/>
      <c r="EP57" s="71"/>
      <c r="EQ57" s="71"/>
    </row>
    <row r="58" spans="1:147" s="26" customFormat="1">
      <c r="A58" s="72" t="s">
        <v>264</v>
      </c>
      <c r="B58" s="73" t="s">
        <v>83</v>
      </c>
      <c r="C58" s="50">
        <v>28</v>
      </c>
      <c r="D58" s="47">
        <v>274</v>
      </c>
      <c r="E58" s="50" t="s">
        <v>375</v>
      </c>
      <c r="F58" s="47" t="s">
        <v>139</v>
      </c>
      <c r="G58" s="67" t="s">
        <v>348</v>
      </c>
      <c r="I58" s="70"/>
      <c r="DS58" s="70"/>
      <c r="DT58" s="70"/>
      <c r="DU58" s="70"/>
      <c r="EM58" s="71"/>
      <c r="EN58" s="71"/>
      <c r="EO58" s="71"/>
      <c r="EP58" s="71"/>
      <c r="EQ58" s="71"/>
    </row>
    <row r="59" spans="1:147" s="26" customFormat="1">
      <c r="A59" s="72">
        <v>250</v>
      </c>
      <c r="B59" s="73" t="s">
        <v>83</v>
      </c>
      <c r="C59" s="50">
        <v>32</v>
      </c>
      <c r="D59" s="47">
        <v>31</v>
      </c>
      <c r="E59" s="50" t="s">
        <v>339</v>
      </c>
      <c r="F59" s="47" t="s">
        <v>87</v>
      </c>
      <c r="G59" s="67" t="s">
        <v>341</v>
      </c>
      <c r="I59" s="70"/>
      <c r="DS59" s="70"/>
      <c r="DT59" s="70"/>
      <c r="DU59" s="70"/>
      <c r="EM59" s="71"/>
      <c r="EN59" s="71"/>
      <c r="EO59" s="71"/>
      <c r="EP59" s="71"/>
      <c r="EQ59" s="71"/>
    </row>
    <row r="60" spans="1:147" s="26" customFormat="1">
      <c r="A60" s="72">
        <v>250</v>
      </c>
      <c r="B60" s="73" t="s">
        <v>66</v>
      </c>
      <c r="C60" s="50">
        <v>13</v>
      </c>
      <c r="D60" s="47">
        <v>248</v>
      </c>
      <c r="E60" s="50" t="s">
        <v>503</v>
      </c>
      <c r="F60" s="47" t="s">
        <v>521</v>
      </c>
      <c r="G60" s="67" t="s">
        <v>522</v>
      </c>
      <c r="I60" s="70"/>
      <c r="DS60" s="70"/>
      <c r="DT60" s="70"/>
      <c r="DU60" s="70"/>
      <c r="EM60" s="71"/>
      <c r="EN60" s="71"/>
      <c r="EO60" s="71"/>
      <c r="EP60" s="71"/>
      <c r="EQ60" s="71"/>
    </row>
    <row r="61" spans="1:147" s="26" customFormat="1" ht="37.5">
      <c r="A61" s="72" t="s">
        <v>216</v>
      </c>
      <c r="B61" s="73" t="s">
        <v>91</v>
      </c>
      <c r="C61" s="61">
        <v>26</v>
      </c>
      <c r="D61" s="52">
        <v>172</v>
      </c>
      <c r="E61" s="54" t="s">
        <v>407</v>
      </c>
      <c r="F61" s="53" t="s">
        <v>313</v>
      </c>
      <c r="G61" s="65" t="s">
        <v>167</v>
      </c>
      <c r="I61" s="70"/>
      <c r="DS61" s="70"/>
      <c r="DT61" s="70"/>
      <c r="DU61" s="70"/>
      <c r="EM61" s="71"/>
      <c r="EN61" s="71"/>
      <c r="EO61" s="71"/>
      <c r="EP61" s="71"/>
      <c r="EQ61" s="71"/>
    </row>
    <row r="62" spans="1:147" s="26" customFormat="1">
      <c r="A62" s="72" t="s">
        <v>264</v>
      </c>
      <c r="B62" s="73" t="s">
        <v>83</v>
      </c>
      <c r="C62" s="50">
        <v>15</v>
      </c>
      <c r="D62" s="47">
        <v>33</v>
      </c>
      <c r="E62" s="50" t="s">
        <v>362</v>
      </c>
      <c r="F62" s="47" t="s">
        <v>385</v>
      </c>
      <c r="G62" s="67" t="s">
        <v>386</v>
      </c>
      <c r="I62" s="70"/>
      <c r="DS62" s="70"/>
      <c r="DT62" s="70"/>
      <c r="DU62" s="70"/>
      <c r="EM62" s="71"/>
      <c r="EN62" s="71"/>
      <c r="EO62" s="71"/>
      <c r="EP62" s="71"/>
      <c r="EQ62" s="71"/>
    </row>
    <row r="63" spans="1:147" s="26" customFormat="1">
      <c r="A63" s="72" t="s">
        <v>264</v>
      </c>
      <c r="B63" s="73" t="s">
        <v>83</v>
      </c>
      <c r="C63" s="50">
        <v>20</v>
      </c>
      <c r="D63" s="47">
        <v>24</v>
      </c>
      <c r="E63" s="50" t="s">
        <v>367</v>
      </c>
      <c r="F63" s="47" t="s">
        <v>87</v>
      </c>
      <c r="G63" s="67" t="s">
        <v>341</v>
      </c>
      <c r="I63" s="70"/>
      <c r="DS63" s="70"/>
      <c r="DT63" s="70"/>
      <c r="DU63" s="70"/>
      <c r="EM63" s="71"/>
      <c r="EN63" s="71"/>
      <c r="EO63" s="71"/>
      <c r="EP63" s="71"/>
      <c r="EQ63" s="71"/>
    </row>
    <row r="64" spans="1:147" s="26" customFormat="1" ht="37.5">
      <c r="A64" s="72" t="s">
        <v>264</v>
      </c>
      <c r="B64" s="73" t="s">
        <v>88</v>
      </c>
      <c r="C64" s="74">
        <v>5</v>
      </c>
      <c r="D64" s="79">
        <v>30</v>
      </c>
      <c r="E64" s="80" t="s">
        <v>664</v>
      </c>
      <c r="F64" s="79" t="s">
        <v>688</v>
      </c>
      <c r="G64" s="81" t="s">
        <v>18</v>
      </c>
      <c r="I64" s="70"/>
      <c r="DS64" s="70"/>
      <c r="DT64" s="70"/>
      <c r="DU64" s="70"/>
      <c r="EM64" s="71"/>
      <c r="EN64" s="71"/>
      <c r="EO64" s="71"/>
      <c r="EP64" s="71"/>
      <c r="EQ64" s="71"/>
    </row>
    <row r="65" spans="1:147" s="26" customFormat="1">
      <c r="A65" s="56">
        <v>250</v>
      </c>
      <c r="B65" s="53" t="s">
        <v>45</v>
      </c>
      <c r="C65" s="54">
        <v>18</v>
      </c>
      <c r="D65" s="47">
        <v>505</v>
      </c>
      <c r="E65" s="50" t="s">
        <v>235</v>
      </c>
      <c r="F65" s="47" t="s">
        <v>46</v>
      </c>
      <c r="G65" s="67" t="s">
        <v>118</v>
      </c>
      <c r="I65" s="70"/>
      <c r="DS65" s="70"/>
      <c r="DT65" s="70"/>
      <c r="DU65" s="70"/>
      <c r="EM65" s="71"/>
      <c r="EN65" s="71"/>
      <c r="EO65" s="71"/>
      <c r="EP65" s="71"/>
      <c r="EQ65" s="71"/>
    </row>
    <row r="66" spans="1:147" s="26" customFormat="1" ht="37.5">
      <c r="A66" s="72" t="s">
        <v>216</v>
      </c>
      <c r="B66" s="73" t="s">
        <v>91</v>
      </c>
      <c r="C66" s="61">
        <v>23</v>
      </c>
      <c r="D66" s="52">
        <v>124</v>
      </c>
      <c r="E66" s="54" t="s">
        <v>101</v>
      </c>
      <c r="F66" s="53" t="s">
        <v>95</v>
      </c>
      <c r="G66" s="65" t="s">
        <v>153</v>
      </c>
      <c r="I66" s="70"/>
      <c r="DS66" s="70"/>
      <c r="DT66" s="70"/>
      <c r="DU66" s="70"/>
      <c r="EM66" s="71"/>
      <c r="EN66" s="71"/>
      <c r="EO66" s="71"/>
      <c r="EP66" s="71"/>
      <c r="EQ66" s="71"/>
    </row>
    <row r="67" spans="1:147" s="26" customFormat="1" ht="37.5">
      <c r="A67" s="72" t="s">
        <v>216</v>
      </c>
      <c r="B67" s="73" t="s">
        <v>37</v>
      </c>
      <c r="C67" s="54">
        <v>9</v>
      </c>
      <c r="D67" s="53">
        <v>779</v>
      </c>
      <c r="E67" s="54" t="s">
        <v>599</v>
      </c>
      <c r="F67" s="53" t="s">
        <v>109</v>
      </c>
      <c r="G67" s="65" t="s">
        <v>110</v>
      </c>
      <c r="I67" s="70"/>
      <c r="DS67" s="70"/>
      <c r="DT67" s="70"/>
      <c r="DU67" s="70"/>
      <c r="EM67" s="71"/>
      <c r="EN67" s="71"/>
      <c r="EO67" s="71"/>
      <c r="EP67" s="71"/>
      <c r="EQ67" s="71"/>
    </row>
    <row r="68" spans="1:147" s="26" customFormat="1" ht="37.5">
      <c r="A68" s="72" t="s">
        <v>216</v>
      </c>
      <c r="B68" s="73" t="s">
        <v>91</v>
      </c>
      <c r="C68" s="61">
        <v>12</v>
      </c>
      <c r="D68" s="52">
        <v>400</v>
      </c>
      <c r="E68" s="54" t="s">
        <v>399</v>
      </c>
      <c r="F68" s="53" t="s">
        <v>90</v>
      </c>
      <c r="G68" s="65" t="s">
        <v>153</v>
      </c>
      <c r="I68" s="70"/>
      <c r="DS68" s="70"/>
      <c r="DT68" s="70"/>
      <c r="DU68" s="70"/>
      <c r="EM68" s="71"/>
      <c r="EN68" s="71"/>
      <c r="EO68" s="71"/>
      <c r="EP68" s="71"/>
      <c r="EQ68" s="71"/>
    </row>
    <row r="69" spans="1:147" s="26" customFormat="1">
      <c r="A69" s="72">
        <v>250</v>
      </c>
      <c r="B69" s="73" t="s">
        <v>91</v>
      </c>
      <c r="C69" s="75">
        <v>14</v>
      </c>
      <c r="D69" s="52">
        <v>400</v>
      </c>
      <c r="E69" s="54" t="s">
        <v>399</v>
      </c>
      <c r="F69" s="53" t="s">
        <v>90</v>
      </c>
      <c r="G69" s="65" t="s">
        <v>156</v>
      </c>
      <c r="I69" s="70"/>
      <c r="DS69" s="70"/>
      <c r="DT69" s="70"/>
      <c r="DU69" s="70"/>
      <c r="EM69" s="71"/>
      <c r="EN69" s="71"/>
      <c r="EO69" s="71"/>
      <c r="EP69" s="71"/>
      <c r="EQ69" s="71"/>
    </row>
    <row r="70" spans="1:147" s="26" customFormat="1" ht="37.5">
      <c r="A70" s="56" t="s">
        <v>216</v>
      </c>
      <c r="B70" s="53" t="s">
        <v>83</v>
      </c>
      <c r="C70" s="50">
        <v>23</v>
      </c>
      <c r="D70" s="47">
        <v>5</v>
      </c>
      <c r="E70" s="50" t="s">
        <v>306</v>
      </c>
      <c r="F70" s="47" t="s">
        <v>87</v>
      </c>
      <c r="G70" s="67" t="s">
        <v>131</v>
      </c>
      <c r="I70" s="70"/>
      <c r="DS70" s="70"/>
      <c r="DT70" s="70"/>
      <c r="DU70" s="70"/>
      <c r="EM70" s="71"/>
      <c r="EN70" s="71"/>
      <c r="EO70" s="71"/>
      <c r="EP70" s="71"/>
      <c r="EQ70" s="71"/>
    </row>
    <row r="71" spans="1:147" s="26" customFormat="1">
      <c r="A71" s="72">
        <v>250</v>
      </c>
      <c r="B71" s="73" t="s">
        <v>91</v>
      </c>
      <c r="C71" s="75">
        <v>4</v>
      </c>
      <c r="D71" s="52">
        <v>7</v>
      </c>
      <c r="E71" s="54" t="s">
        <v>428</v>
      </c>
      <c r="F71" s="53" t="s">
        <v>171</v>
      </c>
      <c r="G71" s="65" t="s">
        <v>443</v>
      </c>
      <c r="I71" s="70"/>
      <c r="DS71" s="70"/>
      <c r="DT71" s="70"/>
      <c r="DU71" s="70"/>
      <c r="EM71" s="71"/>
      <c r="EN71" s="71"/>
      <c r="EO71" s="71"/>
      <c r="EP71" s="71"/>
      <c r="EQ71" s="71"/>
    </row>
    <row r="72" spans="1:147" s="26" customFormat="1">
      <c r="A72" s="72">
        <v>250</v>
      </c>
      <c r="B72" s="73" t="s">
        <v>83</v>
      </c>
      <c r="C72" s="50">
        <v>26</v>
      </c>
      <c r="D72" s="47">
        <v>85</v>
      </c>
      <c r="E72" s="50" t="s">
        <v>333</v>
      </c>
      <c r="F72" s="47" t="s">
        <v>84</v>
      </c>
      <c r="G72" s="67" t="s">
        <v>132</v>
      </c>
      <c r="I72" s="70"/>
      <c r="DS72" s="70"/>
      <c r="DT72" s="70"/>
      <c r="DU72" s="70"/>
      <c r="EM72" s="71"/>
      <c r="EN72" s="71"/>
      <c r="EO72" s="71"/>
      <c r="EP72" s="71"/>
      <c r="EQ72" s="71"/>
    </row>
    <row r="73" spans="1:147" s="26" customFormat="1">
      <c r="A73" s="72" t="s">
        <v>264</v>
      </c>
      <c r="B73" s="73" t="s">
        <v>83</v>
      </c>
      <c r="C73" s="50">
        <v>29</v>
      </c>
      <c r="D73" s="47">
        <v>85</v>
      </c>
      <c r="E73" s="50" t="s">
        <v>333</v>
      </c>
      <c r="F73" s="47" t="s">
        <v>390</v>
      </c>
      <c r="G73" s="67" t="s">
        <v>132</v>
      </c>
      <c r="I73" s="70"/>
      <c r="DS73" s="70"/>
      <c r="DT73" s="70"/>
      <c r="DU73" s="70"/>
      <c r="EM73" s="71"/>
      <c r="EN73" s="71"/>
      <c r="EO73" s="71"/>
      <c r="EP73" s="71"/>
      <c r="EQ73" s="71"/>
    </row>
    <row r="74" spans="1:147" s="26" customFormat="1" ht="37.5">
      <c r="A74" s="72" t="s">
        <v>264</v>
      </c>
      <c r="B74" s="73" t="s">
        <v>88</v>
      </c>
      <c r="C74" s="74">
        <v>17</v>
      </c>
      <c r="D74" s="79">
        <v>66</v>
      </c>
      <c r="E74" s="80" t="s">
        <v>675</v>
      </c>
      <c r="F74" s="79" t="s">
        <v>693</v>
      </c>
      <c r="G74" s="81" t="s">
        <v>18</v>
      </c>
      <c r="I74" s="70"/>
      <c r="DS74" s="70"/>
      <c r="DT74" s="70"/>
      <c r="DU74" s="70"/>
      <c r="EM74" s="71"/>
      <c r="EN74" s="71"/>
      <c r="EO74" s="71"/>
      <c r="EP74" s="71"/>
      <c r="EQ74" s="71"/>
    </row>
    <row r="75" spans="1:147" s="26" customFormat="1">
      <c r="A75" s="72" t="s">
        <v>264</v>
      </c>
      <c r="B75" s="73" t="s">
        <v>36</v>
      </c>
      <c r="C75" s="54">
        <v>4</v>
      </c>
      <c r="D75" s="53">
        <v>739</v>
      </c>
      <c r="E75" s="54" t="s">
        <v>574</v>
      </c>
      <c r="F75" s="53" t="s">
        <v>127</v>
      </c>
      <c r="G75" s="65" t="s">
        <v>18</v>
      </c>
      <c r="I75" s="70"/>
      <c r="DS75" s="70"/>
      <c r="DT75" s="70"/>
      <c r="DU75" s="70"/>
      <c r="EM75" s="71"/>
      <c r="EN75" s="71"/>
      <c r="EO75" s="71"/>
      <c r="EP75" s="71"/>
      <c r="EQ75" s="71"/>
    </row>
    <row r="76" spans="1:147" s="26" customFormat="1">
      <c r="A76" s="72" t="s">
        <v>264</v>
      </c>
      <c r="B76" s="73" t="s">
        <v>83</v>
      </c>
      <c r="C76" s="50">
        <v>25</v>
      </c>
      <c r="D76" s="47">
        <v>988</v>
      </c>
      <c r="E76" s="50" t="s">
        <v>372</v>
      </c>
      <c r="F76" s="47" t="s">
        <v>135</v>
      </c>
      <c r="G76" s="67" t="s">
        <v>18</v>
      </c>
      <c r="I76" s="70"/>
      <c r="DS76" s="70"/>
      <c r="DT76" s="70"/>
      <c r="DU76" s="70"/>
      <c r="EM76" s="71"/>
      <c r="EN76" s="71"/>
      <c r="EO76" s="71"/>
      <c r="EP76" s="71"/>
      <c r="EQ76" s="71"/>
    </row>
    <row r="77" spans="1:147">
      <c r="A77" s="72">
        <v>250</v>
      </c>
      <c r="B77" s="73" t="s">
        <v>83</v>
      </c>
      <c r="C77" s="50">
        <v>28</v>
      </c>
      <c r="D77" s="47">
        <v>545</v>
      </c>
      <c r="E77" s="50" t="s">
        <v>335</v>
      </c>
      <c r="F77" s="47"/>
      <c r="G77" s="67" t="s">
        <v>18</v>
      </c>
    </row>
    <row r="78" spans="1:147">
      <c r="A78" s="72">
        <v>250</v>
      </c>
      <c r="B78" s="73" t="s">
        <v>83</v>
      </c>
      <c r="C78" s="50">
        <v>30</v>
      </c>
      <c r="D78" s="47">
        <v>434</v>
      </c>
      <c r="E78" s="50" t="s">
        <v>337</v>
      </c>
      <c r="F78" s="47" t="s">
        <v>135</v>
      </c>
      <c r="G78" s="67" t="s">
        <v>18</v>
      </c>
    </row>
    <row r="79" spans="1:147">
      <c r="A79" s="56">
        <v>250</v>
      </c>
      <c r="B79" s="53" t="s">
        <v>45</v>
      </c>
      <c r="C79" s="54">
        <v>21</v>
      </c>
      <c r="D79" s="47">
        <v>122</v>
      </c>
      <c r="E79" s="50" t="s">
        <v>238</v>
      </c>
      <c r="F79" s="47" t="s">
        <v>241</v>
      </c>
      <c r="G79" s="67" t="s">
        <v>18</v>
      </c>
    </row>
    <row r="80" spans="1:147">
      <c r="A80" s="56">
        <v>250</v>
      </c>
      <c r="B80" s="53" t="s">
        <v>45</v>
      </c>
      <c r="C80" s="54">
        <v>11</v>
      </c>
      <c r="D80" s="47">
        <v>178</v>
      </c>
      <c r="E80" s="50" t="s">
        <v>229</v>
      </c>
      <c r="F80" s="47" t="s">
        <v>241</v>
      </c>
      <c r="G80" s="67" t="s">
        <v>243</v>
      </c>
    </row>
    <row r="81" spans="1:7">
      <c r="A81" s="72">
        <v>250</v>
      </c>
      <c r="B81" s="73" t="s">
        <v>83</v>
      </c>
      <c r="C81" s="50">
        <v>34</v>
      </c>
      <c r="D81" s="47">
        <v>122</v>
      </c>
      <c r="E81" s="50" t="s">
        <v>340</v>
      </c>
      <c r="F81" s="47" t="s">
        <v>141</v>
      </c>
      <c r="G81" s="67" t="s">
        <v>353</v>
      </c>
    </row>
    <row r="82" spans="1:7" ht="37.5">
      <c r="A82" s="72" t="s">
        <v>216</v>
      </c>
      <c r="B82" s="73" t="s">
        <v>66</v>
      </c>
      <c r="C82" s="50">
        <v>13</v>
      </c>
      <c r="D82" s="47">
        <v>333</v>
      </c>
      <c r="E82" s="50" t="s">
        <v>465</v>
      </c>
      <c r="F82" s="47" t="s">
        <v>119</v>
      </c>
      <c r="G82" s="67" t="s">
        <v>41</v>
      </c>
    </row>
    <row r="83" spans="1:7" ht="37.5">
      <c r="A83" s="72" t="s">
        <v>216</v>
      </c>
      <c r="B83" s="73" t="s">
        <v>88</v>
      </c>
      <c r="C83" s="50">
        <v>16</v>
      </c>
      <c r="D83" s="47">
        <v>45</v>
      </c>
      <c r="E83" s="50" t="s">
        <v>631</v>
      </c>
      <c r="F83" s="47" t="s">
        <v>639</v>
      </c>
      <c r="G83" s="67" t="s">
        <v>18</v>
      </c>
    </row>
    <row r="84" spans="1:7" ht="37.5">
      <c r="A84" s="72" t="s">
        <v>216</v>
      </c>
      <c r="B84" s="73" t="s">
        <v>66</v>
      </c>
      <c r="C84" s="50">
        <v>23</v>
      </c>
      <c r="D84" s="47">
        <v>93</v>
      </c>
      <c r="E84" s="50" t="s">
        <v>473</v>
      </c>
      <c r="F84" s="47" t="s">
        <v>68</v>
      </c>
      <c r="G84" s="67" t="s">
        <v>482</v>
      </c>
    </row>
    <row r="85" spans="1:7" ht="37.5">
      <c r="A85" s="56" t="s">
        <v>216</v>
      </c>
      <c r="B85" s="53" t="s">
        <v>83</v>
      </c>
      <c r="C85" s="50">
        <v>13</v>
      </c>
      <c r="D85" s="47">
        <v>787</v>
      </c>
      <c r="E85" s="50" t="s">
        <v>297</v>
      </c>
      <c r="F85" s="47" t="s">
        <v>150</v>
      </c>
      <c r="G85" s="67" t="s">
        <v>310</v>
      </c>
    </row>
    <row r="86" spans="1:7" ht="56.25">
      <c r="A86" s="72">
        <v>250</v>
      </c>
      <c r="B86" s="73" t="s">
        <v>36</v>
      </c>
      <c r="C86" s="54">
        <v>9</v>
      </c>
      <c r="D86" s="53">
        <v>41</v>
      </c>
      <c r="E86" s="54" t="s">
        <v>559</v>
      </c>
      <c r="F86" s="53" t="s">
        <v>185</v>
      </c>
      <c r="G86" s="65" t="s">
        <v>567</v>
      </c>
    </row>
    <row r="87" spans="1:7" ht="37.5">
      <c r="A87" s="56" t="s">
        <v>216</v>
      </c>
      <c r="B87" s="53" t="s">
        <v>83</v>
      </c>
      <c r="C87" s="50">
        <v>9</v>
      </c>
      <c r="D87" s="47">
        <v>48</v>
      </c>
      <c r="E87" s="50" t="s">
        <v>293</v>
      </c>
      <c r="F87" s="47" t="s">
        <v>309</v>
      </c>
      <c r="G87" s="67" t="s">
        <v>144</v>
      </c>
    </row>
    <row r="88" spans="1:7" ht="37.5">
      <c r="A88" s="72">
        <v>250</v>
      </c>
      <c r="B88" s="73" t="s">
        <v>83</v>
      </c>
      <c r="C88" s="50">
        <v>14</v>
      </c>
      <c r="D88" s="47">
        <v>48</v>
      </c>
      <c r="E88" s="50" t="s">
        <v>293</v>
      </c>
      <c r="F88" s="47" t="s">
        <v>134</v>
      </c>
      <c r="G88" s="67" t="s">
        <v>18</v>
      </c>
    </row>
    <row r="89" spans="1:7">
      <c r="A89" s="72">
        <v>250</v>
      </c>
      <c r="B89" s="73" t="s">
        <v>66</v>
      </c>
      <c r="C89" s="50">
        <v>17</v>
      </c>
      <c r="D89" s="47">
        <v>11</v>
      </c>
      <c r="E89" s="50" t="s">
        <v>507</v>
      </c>
      <c r="F89" s="47" t="s">
        <v>528</v>
      </c>
      <c r="G89" s="67" t="s">
        <v>529</v>
      </c>
    </row>
    <row r="90" spans="1:7">
      <c r="A90" s="72" t="s">
        <v>264</v>
      </c>
      <c r="B90" s="73" t="s">
        <v>88</v>
      </c>
      <c r="C90" s="74">
        <v>9</v>
      </c>
      <c r="D90" s="79">
        <v>7</v>
      </c>
      <c r="E90" s="80" t="s">
        <v>668</v>
      </c>
      <c r="F90" s="79" t="s">
        <v>193</v>
      </c>
      <c r="G90" s="81" t="s">
        <v>18</v>
      </c>
    </row>
    <row r="91" spans="1:7">
      <c r="A91" s="72" t="s">
        <v>264</v>
      </c>
      <c r="B91" s="73" t="s">
        <v>88</v>
      </c>
      <c r="C91" s="74">
        <v>10</v>
      </c>
      <c r="D91" s="79">
        <v>69</v>
      </c>
      <c r="E91" s="80" t="s">
        <v>669</v>
      </c>
      <c r="F91" s="79" t="s">
        <v>689</v>
      </c>
      <c r="G91" s="81" t="s">
        <v>18</v>
      </c>
    </row>
    <row r="92" spans="1:7" ht="37.5">
      <c r="A92" s="56" t="s">
        <v>216</v>
      </c>
      <c r="B92" s="53" t="s">
        <v>83</v>
      </c>
      <c r="C92" s="50">
        <v>20</v>
      </c>
      <c r="D92" s="47">
        <v>101</v>
      </c>
      <c r="E92" s="50" t="s">
        <v>303</v>
      </c>
      <c r="F92" s="47" t="s">
        <v>313</v>
      </c>
      <c r="G92" s="67" t="s">
        <v>314</v>
      </c>
    </row>
    <row r="93" spans="1:7">
      <c r="A93" s="72" t="s">
        <v>264</v>
      </c>
      <c r="B93" s="73" t="s">
        <v>88</v>
      </c>
      <c r="C93" s="74">
        <v>15</v>
      </c>
      <c r="D93" s="79">
        <v>60</v>
      </c>
      <c r="E93" s="80" t="s">
        <v>674</v>
      </c>
      <c r="F93" s="79" t="s">
        <v>193</v>
      </c>
      <c r="G93" s="81" t="s">
        <v>18</v>
      </c>
    </row>
    <row r="94" spans="1:7">
      <c r="A94" s="72" t="s">
        <v>264</v>
      </c>
      <c r="B94" s="73" t="s">
        <v>83</v>
      </c>
      <c r="C94" s="50">
        <v>22</v>
      </c>
      <c r="D94" s="47">
        <v>1</v>
      </c>
      <c r="E94" s="50" t="s">
        <v>369</v>
      </c>
      <c r="F94" s="47" t="s">
        <v>84</v>
      </c>
      <c r="G94" s="67" t="s">
        <v>18</v>
      </c>
    </row>
    <row r="95" spans="1:7" ht="37.5">
      <c r="A95" s="72" t="s">
        <v>216</v>
      </c>
      <c r="B95" s="73" t="s">
        <v>88</v>
      </c>
      <c r="C95" s="50">
        <v>15</v>
      </c>
      <c r="D95" s="47">
        <v>18</v>
      </c>
      <c r="E95" s="50" t="s">
        <v>630</v>
      </c>
      <c r="F95" s="47" t="s">
        <v>638</v>
      </c>
      <c r="G95" s="67" t="s">
        <v>199</v>
      </c>
    </row>
    <row r="96" spans="1:7">
      <c r="A96" s="72">
        <v>250</v>
      </c>
      <c r="B96" s="73" t="s">
        <v>88</v>
      </c>
      <c r="C96" s="50">
        <v>11</v>
      </c>
      <c r="D96" s="47">
        <v>8</v>
      </c>
      <c r="E96" s="50" t="s">
        <v>652</v>
      </c>
      <c r="F96" s="47" t="s">
        <v>658</v>
      </c>
      <c r="G96" s="67" t="s">
        <v>199</v>
      </c>
    </row>
    <row r="97" spans="1:7" ht="37.5">
      <c r="A97" s="72" t="s">
        <v>216</v>
      </c>
      <c r="B97" s="73" t="s">
        <v>66</v>
      </c>
      <c r="C97" s="50">
        <v>5</v>
      </c>
      <c r="D97" s="47">
        <v>28</v>
      </c>
      <c r="E97" s="50" t="s">
        <v>459</v>
      </c>
      <c r="F97" s="47" t="s">
        <v>71</v>
      </c>
      <c r="G97" s="67" t="s">
        <v>67</v>
      </c>
    </row>
    <row r="98" spans="1:7" ht="37.5">
      <c r="A98" s="56" t="s">
        <v>216</v>
      </c>
      <c r="B98" s="53" t="s">
        <v>45</v>
      </c>
      <c r="C98" s="50">
        <v>4</v>
      </c>
      <c r="D98" s="47">
        <v>93</v>
      </c>
      <c r="E98" s="50" t="s">
        <v>63</v>
      </c>
      <c r="F98" s="47" t="s">
        <v>54</v>
      </c>
      <c r="G98" s="67" t="s">
        <v>55</v>
      </c>
    </row>
    <row r="99" spans="1:7">
      <c r="A99" s="56">
        <v>250</v>
      </c>
      <c r="B99" s="53" t="s">
        <v>45</v>
      </c>
      <c r="C99" s="54">
        <v>5</v>
      </c>
      <c r="D99" s="47">
        <v>105</v>
      </c>
      <c r="E99" s="50" t="s">
        <v>223</v>
      </c>
      <c r="F99" s="47" t="s">
        <v>46</v>
      </c>
      <c r="G99" s="67" t="s">
        <v>118</v>
      </c>
    </row>
    <row r="100" spans="1:7" ht="37.5">
      <c r="A100" s="56" t="s">
        <v>216</v>
      </c>
      <c r="B100" s="53" t="s">
        <v>83</v>
      </c>
      <c r="C100" s="50">
        <v>14</v>
      </c>
      <c r="D100" s="47">
        <v>169</v>
      </c>
      <c r="E100" s="50" t="s">
        <v>298</v>
      </c>
      <c r="F100" s="47" t="s">
        <v>311</v>
      </c>
      <c r="G100" s="67" t="s">
        <v>312</v>
      </c>
    </row>
    <row r="101" spans="1:7" ht="56.25">
      <c r="A101" s="56" t="s">
        <v>264</v>
      </c>
      <c r="B101" s="53" t="s">
        <v>104</v>
      </c>
      <c r="C101" s="76">
        <v>4</v>
      </c>
      <c r="D101" s="62">
        <v>243</v>
      </c>
      <c r="E101" s="60" t="s">
        <v>284</v>
      </c>
      <c r="F101" s="62" t="s">
        <v>279</v>
      </c>
      <c r="G101" s="66" t="s">
        <v>125</v>
      </c>
    </row>
    <row r="102" spans="1:7">
      <c r="A102" s="56">
        <v>250</v>
      </c>
      <c r="B102" s="53" t="s">
        <v>45</v>
      </c>
      <c r="C102" s="54">
        <v>20</v>
      </c>
      <c r="D102" s="47">
        <v>334</v>
      </c>
      <c r="E102" s="50" t="s">
        <v>237</v>
      </c>
      <c r="F102" s="47" t="s">
        <v>21</v>
      </c>
      <c r="G102" s="67" t="s">
        <v>249</v>
      </c>
    </row>
    <row r="103" spans="1:7" ht="37.5">
      <c r="A103" s="56" t="s">
        <v>216</v>
      </c>
      <c r="B103" s="53" t="s">
        <v>83</v>
      </c>
      <c r="C103" s="50">
        <v>8</v>
      </c>
      <c r="D103" s="47">
        <v>777</v>
      </c>
      <c r="E103" s="50" t="s">
        <v>292</v>
      </c>
      <c r="F103" s="47" t="s">
        <v>308</v>
      </c>
      <c r="G103" s="67" t="s">
        <v>144</v>
      </c>
    </row>
    <row r="104" spans="1:7" ht="37.5">
      <c r="A104" s="56" t="s">
        <v>216</v>
      </c>
      <c r="B104" s="53" t="s">
        <v>45</v>
      </c>
      <c r="C104" s="50">
        <v>10</v>
      </c>
      <c r="D104" s="47">
        <v>321</v>
      </c>
      <c r="E104" s="50" t="s">
        <v>212</v>
      </c>
      <c r="F104" s="47" t="s">
        <v>46</v>
      </c>
      <c r="G104" s="67" t="s">
        <v>52</v>
      </c>
    </row>
    <row r="105" spans="1:7">
      <c r="A105" s="56">
        <v>250</v>
      </c>
      <c r="B105" s="53" t="s">
        <v>45</v>
      </c>
      <c r="C105" s="54">
        <v>8</v>
      </c>
      <c r="D105" s="47">
        <v>177</v>
      </c>
      <c r="E105" s="50" t="s">
        <v>226</v>
      </c>
      <c r="F105" s="47" t="s">
        <v>241</v>
      </c>
      <c r="G105" s="67" t="s">
        <v>18</v>
      </c>
    </row>
    <row r="106" spans="1:7" ht="37.5">
      <c r="A106" s="56" t="s">
        <v>216</v>
      </c>
      <c r="B106" s="53" t="s">
        <v>83</v>
      </c>
      <c r="C106" s="50">
        <v>5</v>
      </c>
      <c r="D106" s="47">
        <v>54</v>
      </c>
      <c r="E106" s="50" t="s">
        <v>146</v>
      </c>
      <c r="F106" s="47" t="s">
        <v>87</v>
      </c>
      <c r="G106" s="67" t="s">
        <v>137</v>
      </c>
    </row>
    <row r="107" spans="1:7">
      <c r="A107" s="72" t="s">
        <v>264</v>
      </c>
      <c r="B107" s="73" t="s">
        <v>88</v>
      </c>
      <c r="C107" s="74">
        <v>11</v>
      </c>
      <c r="D107" s="79">
        <v>3</v>
      </c>
      <c r="E107" s="80" t="s">
        <v>670</v>
      </c>
      <c r="F107" s="79" t="s">
        <v>690</v>
      </c>
      <c r="G107" s="81" t="s">
        <v>18</v>
      </c>
    </row>
    <row r="108" spans="1:7" ht="37.5">
      <c r="A108" s="72" t="s">
        <v>216</v>
      </c>
      <c r="B108" s="73" t="s">
        <v>36</v>
      </c>
      <c r="C108" s="54">
        <v>5</v>
      </c>
      <c r="D108" s="53">
        <v>702</v>
      </c>
      <c r="E108" s="54" t="s">
        <v>106</v>
      </c>
      <c r="F108" s="53" t="s">
        <v>550</v>
      </c>
      <c r="G108" s="65" t="s">
        <v>105</v>
      </c>
    </row>
    <row r="109" spans="1:7">
      <c r="A109" s="72" t="s">
        <v>264</v>
      </c>
      <c r="B109" s="73" t="s">
        <v>66</v>
      </c>
      <c r="C109" s="74">
        <v>6</v>
      </c>
      <c r="D109" s="47">
        <v>920</v>
      </c>
      <c r="E109" s="50" t="s">
        <v>535</v>
      </c>
      <c r="F109" s="47" t="s">
        <v>543</v>
      </c>
      <c r="G109" s="67" t="s">
        <v>544</v>
      </c>
    </row>
    <row r="110" spans="1:7">
      <c r="A110" s="72">
        <v>250</v>
      </c>
      <c r="B110" s="73" t="s">
        <v>36</v>
      </c>
      <c r="C110" s="54">
        <v>8</v>
      </c>
      <c r="D110" s="53">
        <v>575</v>
      </c>
      <c r="E110" s="54" t="s">
        <v>558</v>
      </c>
      <c r="F110" s="53" t="s">
        <v>565</v>
      </c>
      <c r="G110" s="65" t="s">
        <v>566</v>
      </c>
    </row>
    <row r="111" spans="1:7">
      <c r="A111" s="56">
        <v>250</v>
      </c>
      <c r="B111" s="53" t="s">
        <v>45</v>
      </c>
      <c r="C111" s="54">
        <v>16</v>
      </c>
      <c r="D111" s="47">
        <v>4</v>
      </c>
      <c r="E111" s="50" t="s">
        <v>233</v>
      </c>
      <c r="F111" s="47" t="s">
        <v>246</v>
      </c>
      <c r="G111" s="67" t="s">
        <v>18</v>
      </c>
    </row>
    <row r="112" spans="1:7">
      <c r="A112" s="72" t="s">
        <v>264</v>
      </c>
      <c r="B112" s="73" t="s">
        <v>88</v>
      </c>
      <c r="C112" s="74">
        <v>26</v>
      </c>
      <c r="D112" s="79">
        <v>76</v>
      </c>
      <c r="E112" s="80" t="s">
        <v>684</v>
      </c>
      <c r="F112" s="79" t="s">
        <v>659</v>
      </c>
      <c r="G112" s="81" t="s">
        <v>18</v>
      </c>
    </row>
    <row r="113" spans="1:7" ht="37.5">
      <c r="A113" s="72" t="s">
        <v>216</v>
      </c>
      <c r="B113" s="73" t="s">
        <v>88</v>
      </c>
      <c r="C113" s="50">
        <v>9</v>
      </c>
      <c r="D113" s="47">
        <v>7</v>
      </c>
      <c r="E113" s="50" t="s">
        <v>625</v>
      </c>
      <c r="F113" s="47" t="s">
        <v>189</v>
      </c>
      <c r="G113" s="67" t="s">
        <v>190</v>
      </c>
    </row>
    <row r="114" spans="1:7">
      <c r="A114" s="72">
        <v>250</v>
      </c>
      <c r="B114" s="73" t="s">
        <v>91</v>
      </c>
      <c r="C114" s="75">
        <v>17</v>
      </c>
      <c r="D114" s="52">
        <v>19</v>
      </c>
      <c r="E114" s="54" t="s">
        <v>440</v>
      </c>
      <c r="F114" s="53" t="s">
        <v>90</v>
      </c>
      <c r="G114" s="65" t="s">
        <v>156</v>
      </c>
    </row>
    <row r="115" spans="1:7">
      <c r="A115" s="56" t="s">
        <v>264</v>
      </c>
      <c r="B115" s="53" t="s">
        <v>45</v>
      </c>
      <c r="C115" s="50">
        <v>6</v>
      </c>
      <c r="D115" s="47">
        <v>242</v>
      </c>
      <c r="E115" s="50" t="s">
        <v>255</v>
      </c>
      <c r="F115" s="47" t="s">
        <v>246</v>
      </c>
      <c r="G115" s="67" t="s">
        <v>18</v>
      </c>
    </row>
    <row r="116" spans="1:7">
      <c r="A116" s="72" t="s">
        <v>264</v>
      </c>
      <c r="B116" s="73" t="s">
        <v>88</v>
      </c>
      <c r="C116" s="74">
        <v>14</v>
      </c>
      <c r="D116" s="79">
        <v>87</v>
      </c>
      <c r="E116" s="80" t="s">
        <v>673</v>
      </c>
      <c r="F116" s="79" t="s">
        <v>656</v>
      </c>
      <c r="G116" s="81" t="s">
        <v>18</v>
      </c>
    </row>
    <row r="117" spans="1:7">
      <c r="A117" s="72">
        <v>250</v>
      </c>
      <c r="B117" s="73" t="s">
        <v>91</v>
      </c>
      <c r="C117" s="75">
        <v>5</v>
      </c>
      <c r="D117" s="52">
        <v>157</v>
      </c>
      <c r="E117" s="54" t="s">
        <v>429</v>
      </c>
      <c r="F117" s="53" t="s">
        <v>160</v>
      </c>
      <c r="G117" s="65" t="s">
        <v>161</v>
      </c>
    </row>
    <row r="118" spans="1:7" ht="37.5">
      <c r="A118" s="72" t="s">
        <v>216</v>
      </c>
      <c r="B118" s="73" t="s">
        <v>91</v>
      </c>
      <c r="C118" s="61">
        <v>10</v>
      </c>
      <c r="D118" s="52">
        <v>126</v>
      </c>
      <c r="E118" s="54" t="s">
        <v>100</v>
      </c>
      <c r="F118" s="53" t="s">
        <v>160</v>
      </c>
      <c r="G118" s="65" t="s">
        <v>170</v>
      </c>
    </row>
    <row r="119" spans="1:7" ht="37.5">
      <c r="A119" s="72" t="s">
        <v>216</v>
      </c>
      <c r="B119" s="73" t="s">
        <v>66</v>
      </c>
      <c r="C119" s="50">
        <v>8</v>
      </c>
      <c r="D119" s="47">
        <v>373</v>
      </c>
      <c r="E119" s="50" t="s">
        <v>80</v>
      </c>
      <c r="F119" s="47" t="s">
        <v>182</v>
      </c>
      <c r="G119" s="67" t="s">
        <v>70</v>
      </c>
    </row>
    <row r="120" spans="1:7" ht="37.5">
      <c r="A120" s="72" t="s">
        <v>216</v>
      </c>
      <c r="B120" s="73" t="s">
        <v>91</v>
      </c>
      <c r="C120" s="61">
        <v>27</v>
      </c>
      <c r="D120" s="52">
        <v>859</v>
      </c>
      <c r="E120" s="54" t="s">
        <v>408</v>
      </c>
      <c r="F120" s="53" t="s">
        <v>313</v>
      </c>
      <c r="G120" s="65" t="s">
        <v>422</v>
      </c>
    </row>
    <row r="121" spans="1:7">
      <c r="A121" s="56">
        <v>250</v>
      </c>
      <c r="B121" s="53" t="s">
        <v>45</v>
      </c>
      <c r="C121" s="54">
        <v>14</v>
      </c>
      <c r="D121" s="47">
        <v>999</v>
      </c>
      <c r="E121" s="50" t="s">
        <v>231</v>
      </c>
      <c r="F121" s="47" t="s">
        <v>246</v>
      </c>
      <c r="G121" s="67" t="s">
        <v>18</v>
      </c>
    </row>
    <row r="122" spans="1:7" ht="37.5">
      <c r="A122" s="72" t="s">
        <v>216</v>
      </c>
      <c r="B122" s="73" t="s">
        <v>91</v>
      </c>
      <c r="C122" s="61">
        <v>28</v>
      </c>
      <c r="D122" s="52">
        <v>170</v>
      </c>
      <c r="E122" s="54" t="s">
        <v>92</v>
      </c>
      <c r="F122" s="53" t="s">
        <v>158</v>
      </c>
      <c r="G122" s="65" t="s">
        <v>159</v>
      </c>
    </row>
    <row r="123" spans="1:7">
      <c r="A123" s="72" t="s">
        <v>264</v>
      </c>
      <c r="B123" s="73" t="s">
        <v>88</v>
      </c>
      <c r="C123" s="74">
        <v>28</v>
      </c>
      <c r="D123" s="79">
        <v>55</v>
      </c>
      <c r="E123" s="80" t="s">
        <v>686</v>
      </c>
      <c r="F123" s="79" t="s">
        <v>187</v>
      </c>
      <c r="G123" s="81" t="s">
        <v>18</v>
      </c>
    </row>
    <row r="124" spans="1:7">
      <c r="A124" s="72">
        <v>250</v>
      </c>
      <c r="B124" s="73" t="s">
        <v>83</v>
      </c>
      <c r="C124" s="50">
        <v>18</v>
      </c>
      <c r="D124" s="47">
        <v>43</v>
      </c>
      <c r="E124" s="50" t="s">
        <v>326</v>
      </c>
      <c r="F124" s="47" t="s">
        <v>97</v>
      </c>
      <c r="G124" s="67" t="s">
        <v>351</v>
      </c>
    </row>
    <row r="125" spans="1:7" ht="37.5">
      <c r="A125" s="72">
        <v>250</v>
      </c>
      <c r="B125" s="73" t="s">
        <v>37</v>
      </c>
      <c r="C125" s="77">
        <v>5</v>
      </c>
      <c r="D125" s="53">
        <v>81</v>
      </c>
      <c r="E125" s="54" t="s">
        <v>604</v>
      </c>
      <c r="F125" s="53" t="s">
        <v>39</v>
      </c>
      <c r="G125" s="65" t="s">
        <v>18</v>
      </c>
    </row>
    <row r="126" spans="1:7" ht="37.5">
      <c r="A126" s="72" t="s">
        <v>216</v>
      </c>
      <c r="B126" s="73" t="s">
        <v>37</v>
      </c>
      <c r="C126" s="54">
        <v>4</v>
      </c>
      <c r="D126" s="53">
        <v>79</v>
      </c>
      <c r="E126" s="54" t="s">
        <v>594</v>
      </c>
      <c r="F126" s="53" t="s">
        <v>38</v>
      </c>
      <c r="G126" s="65" t="s">
        <v>43</v>
      </c>
    </row>
    <row r="127" spans="1:7" ht="37.5">
      <c r="A127" s="56" t="s">
        <v>216</v>
      </c>
      <c r="B127" s="53" t="s">
        <v>45</v>
      </c>
      <c r="C127" s="50">
        <v>16</v>
      </c>
      <c r="D127" s="47">
        <v>710</v>
      </c>
      <c r="E127" s="50" t="s">
        <v>62</v>
      </c>
      <c r="F127" s="47" t="s">
        <v>46</v>
      </c>
      <c r="G127" s="67" t="s">
        <v>52</v>
      </c>
    </row>
    <row r="128" spans="1:7">
      <c r="A128" s="56">
        <v>250</v>
      </c>
      <c r="B128" s="53" t="s">
        <v>45</v>
      </c>
      <c r="C128" s="54">
        <v>13</v>
      </c>
      <c r="D128" s="47">
        <v>710</v>
      </c>
      <c r="E128" s="50" t="s">
        <v>62</v>
      </c>
      <c r="F128" s="47" t="s">
        <v>46</v>
      </c>
      <c r="G128" s="67" t="s">
        <v>52</v>
      </c>
    </row>
    <row r="129" spans="1:7" ht="37.5">
      <c r="A129" s="72" t="s">
        <v>216</v>
      </c>
      <c r="B129" s="73" t="s">
        <v>88</v>
      </c>
      <c r="C129" s="50">
        <v>7</v>
      </c>
      <c r="D129" s="47">
        <v>222</v>
      </c>
      <c r="E129" s="50" t="s">
        <v>624</v>
      </c>
      <c r="F129" s="47" t="s">
        <v>195</v>
      </c>
      <c r="G129" s="67" t="s">
        <v>196</v>
      </c>
    </row>
    <row r="130" spans="1:7" ht="37.5">
      <c r="A130" s="72" t="s">
        <v>216</v>
      </c>
      <c r="B130" s="73" t="s">
        <v>36</v>
      </c>
      <c r="C130" s="54">
        <v>8</v>
      </c>
      <c r="D130" s="53">
        <v>17</v>
      </c>
      <c r="E130" s="54" t="s">
        <v>547</v>
      </c>
      <c r="F130" s="83" t="s">
        <v>21</v>
      </c>
      <c r="G130" s="82" t="s">
        <v>551</v>
      </c>
    </row>
    <row r="131" spans="1:7">
      <c r="A131" s="72">
        <v>250</v>
      </c>
      <c r="B131" s="73" t="s">
        <v>88</v>
      </c>
      <c r="C131" s="50">
        <v>9</v>
      </c>
      <c r="D131" s="47">
        <v>3</v>
      </c>
      <c r="E131" s="50" t="s">
        <v>650</v>
      </c>
      <c r="F131" s="47" t="s">
        <v>195</v>
      </c>
      <c r="G131" s="67" t="s">
        <v>196</v>
      </c>
    </row>
    <row r="132" spans="1:7" ht="37.5">
      <c r="A132" s="72" t="s">
        <v>216</v>
      </c>
      <c r="B132" s="73" t="s">
        <v>91</v>
      </c>
      <c r="C132" s="61">
        <v>14</v>
      </c>
      <c r="D132" s="52">
        <v>555</v>
      </c>
      <c r="E132" s="54" t="s">
        <v>99</v>
      </c>
      <c r="F132" s="53" t="s">
        <v>171</v>
      </c>
      <c r="G132" s="65" t="s">
        <v>163</v>
      </c>
    </row>
    <row r="133" spans="1:7">
      <c r="A133" s="72" t="s">
        <v>264</v>
      </c>
      <c r="B133" s="73" t="s">
        <v>36</v>
      </c>
      <c r="C133" s="54">
        <v>7</v>
      </c>
      <c r="D133" s="53">
        <v>13</v>
      </c>
      <c r="E133" s="54" t="s">
        <v>577</v>
      </c>
      <c r="F133" s="53" t="s">
        <v>588</v>
      </c>
      <c r="G133" s="65" t="s">
        <v>18</v>
      </c>
    </row>
    <row r="134" spans="1:7">
      <c r="A134" s="72">
        <v>250</v>
      </c>
      <c r="B134" s="73" t="s">
        <v>88</v>
      </c>
      <c r="C134" s="50">
        <v>5</v>
      </c>
      <c r="D134" s="47">
        <v>777</v>
      </c>
      <c r="E134" s="50" t="s">
        <v>646</v>
      </c>
      <c r="F134" s="47" t="s">
        <v>193</v>
      </c>
      <c r="G134" s="67" t="s">
        <v>18</v>
      </c>
    </row>
    <row r="135" spans="1:7">
      <c r="A135" s="72" t="s">
        <v>264</v>
      </c>
      <c r="B135" s="73" t="s">
        <v>83</v>
      </c>
      <c r="C135" s="50">
        <v>19</v>
      </c>
      <c r="D135" s="47">
        <v>11</v>
      </c>
      <c r="E135" s="50" t="s">
        <v>366</v>
      </c>
      <c r="F135" s="47" t="s">
        <v>135</v>
      </c>
      <c r="G135" s="67" t="s">
        <v>18</v>
      </c>
    </row>
    <row r="136" spans="1:7" ht="37.5">
      <c r="A136" s="72" t="s">
        <v>216</v>
      </c>
      <c r="B136" s="73" t="s">
        <v>91</v>
      </c>
      <c r="C136" s="61">
        <v>22</v>
      </c>
      <c r="D136" s="52">
        <v>90</v>
      </c>
      <c r="E136" s="54" t="s">
        <v>404</v>
      </c>
      <c r="F136" s="53" t="s">
        <v>417</v>
      </c>
      <c r="G136" s="65" t="s">
        <v>18</v>
      </c>
    </row>
    <row r="137" spans="1:7">
      <c r="A137" s="72">
        <v>250</v>
      </c>
      <c r="B137" s="73" t="s">
        <v>36</v>
      </c>
      <c r="C137" s="54">
        <v>7</v>
      </c>
      <c r="D137" s="53">
        <v>101</v>
      </c>
      <c r="E137" s="54" t="s">
        <v>557</v>
      </c>
      <c r="F137" s="53" t="s">
        <v>563</v>
      </c>
      <c r="G137" s="65" t="s">
        <v>564</v>
      </c>
    </row>
    <row r="138" spans="1:7" ht="37.5">
      <c r="A138" s="56">
        <v>250</v>
      </c>
      <c r="B138" s="53" t="s">
        <v>104</v>
      </c>
      <c r="C138" s="76">
        <v>6</v>
      </c>
      <c r="D138" s="62">
        <v>129</v>
      </c>
      <c r="E138" s="60" t="s">
        <v>277</v>
      </c>
      <c r="F138" s="62" t="s">
        <v>281</v>
      </c>
      <c r="G138" s="66" t="s">
        <v>128</v>
      </c>
    </row>
    <row r="139" spans="1:7">
      <c r="A139" s="72">
        <v>250</v>
      </c>
      <c r="B139" s="73" t="s">
        <v>36</v>
      </c>
      <c r="C139" s="54">
        <v>5</v>
      </c>
      <c r="D139" s="53">
        <v>129</v>
      </c>
      <c r="E139" s="54" t="s">
        <v>277</v>
      </c>
      <c r="F139" s="53" t="s">
        <v>26</v>
      </c>
      <c r="G139" s="65" t="s">
        <v>128</v>
      </c>
    </row>
    <row r="140" spans="1:7" ht="37.5">
      <c r="A140" s="56" t="s">
        <v>216</v>
      </c>
      <c r="B140" s="53" t="s">
        <v>45</v>
      </c>
      <c r="C140" s="50">
        <v>15</v>
      </c>
      <c r="D140" s="47">
        <v>55</v>
      </c>
      <c r="E140" s="50" t="s">
        <v>215</v>
      </c>
      <c r="F140" s="47" t="s">
        <v>48</v>
      </c>
      <c r="G140" s="67" t="s">
        <v>49</v>
      </c>
    </row>
    <row r="141" spans="1:7">
      <c r="A141" s="72">
        <v>250</v>
      </c>
      <c r="B141" s="73" t="s">
        <v>66</v>
      </c>
      <c r="C141" s="50">
        <v>7</v>
      </c>
      <c r="D141" s="47">
        <v>785</v>
      </c>
      <c r="E141" s="50" t="s">
        <v>497</v>
      </c>
      <c r="F141" s="47" t="s">
        <v>178</v>
      </c>
      <c r="G141" s="67" t="s">
        <v>172</v>
      </c>
    </row>
    <row r="142" spans="1:7">
      <c r="A142" s="72">
        <v>250</v>
      </c>
      <c r="B142" s="73" t="s">
        <v>83</v>
      </c>
      <c r="C142" s="50">
        <v>16</v>
      </c>
      <c r="D142" s="47">
        <v>7</v>
      </c>
      <c r="E142" s="50" t="s">
        <v>324</v>
      </c>
      <c r="F142" s="47" t="s">
        <v>139</v>
      </c>
      <c r="G142" s="67" t="s">
        <v>348</v>
      </c>
    </row>
    <row r="143" spans="1:7" ht="37.5">
      <c r="A143" s="72" t="s">
        <v>216</v>
      </c>
      <c r="B143" s="73" t="s">
        <v>66</v>
      </c>
      <c r="C143" s="50">
        <v>14</v>
      </c>
      <c r="D143" s="47">
        <v>78</v>
      </c>
      <c r="E143" s="50" t="s">
        <v>466</v>
      </c>
      <c r="F143" s="47" t="s">
        <v>480</v>
      </c>
      <c r="G143" s="67" t="s">
        <v>481</v>
      </c>
    </row>
    <row r="144" spans="1:7" ht="37.5">
      <c r="A144" s="72" t="s">
        <v>216</v>
      </c>
      <c r="B144" s="73" t="s">
        <v>66</v>
      </c>
      <c r="C144" s="50">
        <v>19</v>
      </c>
      <c r="D144" s="47">
        <v>37</v>
      </c>
      <c r="E144" s="50" t="s">
        <v>470</v>
      </c>
      <c r="F144" s="47" t="s">
        <v>177</v>
      </c>
      <c r="G144" s="67" t="s">
        <v>486</v>
      </c>
    </row>
    <row r="145" spans="1:7">
      <c r="A145" s="72">
        <v>250</v>
      </c>
      <c r="B145" s="73" t="s">
        <v>83</v>
      </c>
      <c r="C145" s="50">
        <v>17</v>
      </c>
      <c r="D145" s="47">
        <v>13</v>
      </c>
      <c r="E145" s="50" t="s">
        <v>325</v>
      </c>
      <c r="F145" s="47" t="s">
        <v>349</v>
      </c>
      <c r="G145" s="67" t="s">
        <v>350</v>
      </c>
    </row>
    <row r="146" spans="1:7">
      <c r="A146" s="56">
        <v>250</v>
      </c>
      <c r="B146" s="53" t="s">
        <v>45</v>
      </c>
      <c r="C146" s="54">
        <v>12</v>
      </c>
      <c r="D146" s="47">
        <v>33</v>
      </c>
      <c r="E146" s="50" t="s">
        <v>230</v>
      </c>
      <c r="F146" s="47" t="s">
        <v>244</v>
      </c>
      <c r="G146" s="67" t="s">
        <v>245</v>
      </c>
    </row>
    <row r="147" spans="1:7">
      <c r="A147" s="72">
        <v>250</v>
      </c>
      <c r="B147" s="73" t="s">
        <v>36</v>
      </c>
      <c r="C147" s="54">
        <v>4</v>
      </c>
      <c r="D147" s="53">
        <v>42</v>
      </c>
      <c r="E147" s="54" t="s">
        <v>555</v>
      </c>
      <c r="F147" s="53" t="s">
        <v>21</v>
      </c>
      <c r="G147" s="65" t="s">
        <v>32</v>
      </c>
    </row>
    <row r="148" spans="1:7">
      <c r="A148" s="56">
        <v>250</v>
      </c>
      <c r="B148" s="53" t="s">
        <v>45</v>
      </c>
      <c r="C148" s="54">
        <v>4</v>
      </c>
      <c r="D148" s="47">
        <v>314</v>
      </c>
      <c r="E148" s="50" t="s">
        <v>222</v>
      </c>
      <c r="F148" s="47" t="s">
        <v>120</v>
      </c>
      <c r="G148" s="67" t="s">
        <v>239</v>
      </c>
    </row>
    <row r="149" spans="1:7" ht="37.5">
      <c r="A149" s="72" t="s">
        <v>216</v>
      </c>
      <c r="B149" s="73" t="s">
        <v>88</v>
      </c>
      <c r="C149" s="50">
        <v>10</v>
      </c>
      <c r="D149" s="47">
        <v>11</v>
      </c>
      <c r="E149" s="50" t="s">
        <v>89</v>
      </c>
      <c r="F149" s="47" t="s">
        <v>53</v>
      </c>
      <c r="G149" s="67" t="s">
        <v>201</v>
      </c>
    </row>
    <row r="150" spans="1:7" ht="37.5">
      <c r="A150" s="72" t="s">
        <v>264</v>
      </c>
      <c r="B150" s="73" t="s">
        <v>83</v>
      </c>
      <c r="C150" s="50">
        <v>9</v>
      </c>
      <c r="D150" s="47">
        <v>86</v>
      </c>
      <c r="E150" s="50" t="s">
        <v>358</v>
      </c>
      <c r="F150" s="47" t="s">
        <v>381</v>
      </c>
      <c r="G150" s="67" t="s">
        <v>382</v>
      </c>
    </row>
    <row r="151" spans="1:7" ht="37.5">
      <c r="A151" s="56" t="s">
        <v>216</v>
      </c>
      <c r="B151" s="53" t="s">
        <v>45</v>
      </c>
      <c r="C151" s="50">
        <v>12</v>
      </c>
      <c r="D151" s="47">
        <v>31</v>
      </c>
      <c r="E151" s="50" t="s">
        <v>214</v>
      </c>
      <c r="F151" s="47" t="s">
        <v>116</v>
      </c>
      <c r="G151" s="67" t="s">
        <v>218</v>
      </c>
    </row>
    <row r="152" spans="1:7">
      <c r="A152" s="72" t="s">
        <v>264</v>
      </c>
      <c r="B152" s="73" t="s">
        <v>83</v>
      </c>
      <c r="C152" s="50">
        <v>23</v>
      </c>
      <c r="D152" s="47">
        <v>670</v>
      </c>
      <c r="E152" s="50" t="s">
        <v>370</v>
      </c>
      <c r="F152" s="47" t="s">
        <v>139</v>
      </c>
      <c r="G152" s="67" t="s">
        <v>348</v>
      </c>
    </row>
    <row r="153" spans="1:7" ht="37.5">
      <c r="A153" s="56" t="s">
        <v>216</v>
      </c>
      <c r="B153" s="53" t="s">
        <v>83</v>
      </c>
      <c r="C153" s="50">
        <v>12</v>
      </c>
      <c r="D153" s="47">
        <v>858</v>
      </c>
      <c r="E153" s="50" t="s">
        <v>296</v>
      </c>
      <c r="F153" s="47" t="s">
        <v>97</v>
      </c>
      <c r="G153" s="67" t="s">
        <v>18</v>
      </c>
    </row>
    <row r="154" spans="1:7" ht="37.5">
      <c r="A154" s="72" t="s">
        <v>216</v>
      </c>
      <c r="B154" s="73" t="s">
        <v>91</v>
      </c>
      <c r="C154" s="61">
        <v>17</v>
      </c>
      <c r="D154" s="52">
        <v>585</v>
      </c>
      <c r="E154" s="54" t="s">
        <v>168</v>
      </c>
      <c r="F154" s="53" t="s">
        <v>155</v>
      </c>
      <c r="G154" s="65" t="s">
        <v>414</v>
      </c>
    </row>
    <row r="155" spans="1:7" ht="37.5">
      <c r="A155" s="72" t="s">
        <v>216</v>
      </c>
      <c r="B155" s="73" t="s">
        <v>91</v>
      </c>
      <c r="C155" s="61">
        <v>21</v>
      </c>
      <c r="D155" s="52">
        <v>84</v>
      </c>
      <c r="E155" s="54" t="s">
        <v>98</v>
      </c>
      <c r="F155" s="53" t="s">
        <v>151</v>
      </c>
      <c r="G155" s="65" t="s">
        <v>166</v>
      </c>
    </row>
    <row r="156" spans="1:7">
      <c r="A156" s="72" t="s">
        <v>264</v>
      </c>
      <c r="B156" s="73" t="s">
        <v>83</v>
      </c>
      <c r="C156" s="50">
        <v>24</v>
      </c>
      <c r="D156" s="47">
        <v>812</v>
      </c>
      <c r="E156" s="50" t="s">
        <v>371</v>
      </c>
      <c r="F156" s="47" t="s">
        <v>87</v>
      </c>
      <c r="G156" s="67" t="s">
        <v>341</v>
      </c>
    </row>
    <row r="157" spans="1:7" ht="37.5">
      <c r="A157" s="56" t="s">
        <v>216</v>
      </c>
      <c r="B157" s="53" t="s">
        <v>45</v>
      </c>
      <c r="C157" s="50">
        <v>17</v>
      </c>
      <c r="D157" s="47">
        <v>10</v>
      </c>
      <c r="E157" s="50" t="s">
        <v>42</v>
      </c>
      <c r="F157" s="47" t="s">
        <v>38</v>
      </c>
      <c r="G157" s="67" t="s">
        <v>219</v>
      </c>
    </row>
    <row r="158" spans="1:7">
      <c r="A158" s="72">
        <v>250</v>
      </c>
      <c r="B158" s="73" t="s">
        <v>91</v>
      </c>
      <c r="C158" s="75">
        <v>8</v>
      </c>
      <c r="D158" s="52">
        <v>959</v>
      </c>
      <c r="E158" s="54" t="s">
        <v>432</v>
      </c>
      <c r="F158" s="53" t="s">
        <v>313</v>
      </c>
      <c r="G158" s="65" t="s">
        <v>413</v>
      </c>
    </row>
    <row r="159" spans="1:7" ht="37.5">
      <c r="A159" s="72" t="s">
        <v>216</v>
      </c>
      <c r="B159" s="73" t="s">
        <v>37</v>
      </c>
      <c r="C159" s="54">
        <v>5</v>
      </c>
      <c r="D159" s="53">
        <v>754</v>
      </c>
      <c r="E159" s="54" t="s">
        <v>595</v>
      </c>
      <c r="F159" s="53" t="s">
        <v>38</v>
      </c>
      <c r="G159" s="65" t="s">
        <v>18</v>
      </c>
    </row>
    <row r="160" spans="1:7">
      <c r="A160" s="72">
        <v>250</v>
      </c>
      <c r="B160" s="73" t="s">
        <v>88</v>
      </c>
      <c r="C160" s="50">
        <v>14</v>
      </c>
      <c r="D160" s="47">
        <v>23</v>
      </c>
      <c r="E160" s="50" t="s">
        <v>655</v>
      </c>
      <c r="F160" s="47" t="s">
        <v>189</v>
      </c>
      <c r="G160" s="67" t="s">
        <v>191</v>
      </c>
    </row>
    <row r="161" spans="1:7" ht="37.5">
      <c r="A161" s="72" t="s">
        <v>216</v>
      </c>
      <c r="B161" s="73" t="s">
        <v>88</v>
      </c>
      <c r="C161" s="50">
        <v>11</v>
      </c>
      <c r="D161" s="47">
        <v>100</v>
      </c>
      <c r="E161" s="50" t="s">
        <v>626</v>
      </c>
      <c r="F161" s="47" t="s">
        <v>637</v>
      </c>
      <c r="G161" s="67" t="s">
        <v>18</v>
      </c>
    </row>
    <row r="162" spans="1:7" ht="37.5">
      <c r="A162" s="72" t="s">
        <v>216</v>
      </c>
      <c r="B162" s="73" t="s">
        <v>66</v>
      </c>
      <c r="C162" s="50">
        <v>15</v>
      </c>
      <c r="D162" s="47">
        <v>318</v>
      </c>
      <c r="E162" s="50" t="s">
        <v>467</v>
      </c>
      <c r="F162" s="47" t="s">
        <v>68</v>
      </c>
      <c r="G162" s="67" t="s">
        <v>482</v>
      </c>
    </row>
    <row r="163" spans="1:7">
      <c r="A163" s="72">
        <v>250</v>
      </c>
      <c r="B163" s="73" t="s">
        <v>88</v>
      </c>
      <c r="C163" s="50">
        <v>12</v>
      </c>
      <c r="D163" s="47">
        <v>19</v>
      </c>
      <c r="E163" s="50" t="s">
        <v>653</v>
      </c>
      <c r="F163" s="47" t="s">
        <v>697</v>
      </c>
      <c r="G163" s="67" t="s">
        <v>18</v>
      </c>
    </row>
    <row r="164" spans="1:7">
      <c r="A164" s="72">
        <v>250</v>
      </c>
      <c r="B164" s="73" t="s">
        <v>66</v>
      </c>
      <c r="C164" s="50">
        <v>6</v>
      </c>
      <c r="D164" s="47">
        <v>86</v>
      </c>
      <c r="E164" s="50" t="s">
        <v>496</v>
      </c>
      <c r="F164" s="47" t="s">
        <v>515</v>
      </c>
      <c r="G164" s="67" t="s">
        <v>18</v>
      </c>
    </row>
    <row r="165" spans="1:7" ht="37.5">
      <c r="A165" s="72" t="s">
        <v>216</v>
      </c>
      <c r="B165" s="73" t="s">
        <v>91</v>
      </c>
      <c r="C165" s="61">
        <v>6</v>
      </c>
      <c r="D165" s="52">
        <v>110</v>
      </c>
      <c r="E165" s="54" t="s">
        <v>395</v>
      </c>
      <c r="F165" s="53" t="s">
        <v>160</v>
      </c>
      <c r="G165" s="65" t="s">
        <v>170</v>
      </c>
    </row>
    <row r="166" spans="1:7">
      <c r="A166" s="72" t="s">
        <v>264</v>
      </c>
      <c r="B166" s="73" t="s">
        <v>91</v>
      </c>
      <c r="C166" s="61">
        <v>4</v>
      </c>
      <c r="D166" s="52">
        <v>13</v>
      </c>
      <c r="E166" s="54" t="s">
        <v>452</v>
      </c>
      <c r="F166" s="53" t="s">
        <v>97</v>
      </c>
      <c r="G166" s="65" t="s">
        <v>457</v>
      </c>
    </row>
    <row r="167" spans="1:7" ht="37.5">
      <c r="A167" s="72" t="s">
        <v>216</v>
      </c>
      <c r="B167" s="73" t="s">
        <v>91</v>
      </c>
      <c r="C167" s="61">
        <v>13</v>
      </c>
      <c r="D167" s="52">
        <v>707</v>
      </c>
      <c r="E167" s="54" t="s">
        <v>400</v>
      </c>
      <c r="F167" s="53" t="s">
        <v>162</v>
      </c>
      <c r="G167" s="65" t="s">
        <v>75</v>
      </c>
    </row>
    <row r="168" spans="1:7" ht="37.5">
      <c r="A168" s="72" t="s">
        <v>216</v>
      </c>
      <c r="B168" s="73" t="s">
        <v>88</v>
      </c>
      <c r="C168" s="50">
        <v>8</v>
      </c>
      <c r="D168" s="47">
        <v>77</v>
      </c>
      <c r="E168" s="50" t="s">
        <v>623</v>
      </c>
      <c r="F168" s="47" t="s">
        <v>198</v>
      </c>
      <c r="G168" s="67" t="s">
        <v>191</v>
      </c>
    </row>
    <row r="169" spans="1:7" ht="37.5">
      <c r="A169" s="72">
        <v>250</v>
      </c>
      <c r="B169" s="73" t="s">
        <v>91</v>
      </c>
      <c r="C169" s="75">
        <v>13</v>
      </c>
      <c r="D169" s="52">
        <v>717</v>
      </c>
      <c r="E169" s="54" t="s">
        <v>437</v>
      </c>
      <c r="F169" s="53" t="s">
        <v>151</v>
      </c>
      <c r="G169" s="65" t="s">
        <v>411</v>
      </c>
    </row>
    <row r="170" spans="1:7" ht="37.5">
      <c r="A170" s="72" t="s">
        <v>216</v>
      </c>
      <c r="B170" s="73" t="s">
        <v>88</v>
      </c>
      <c r="C170" s="50">
        <v>14</v>
      </c>
      <c r="D170" s="47">
        <v>81</v>
      </c>
      <c r="E170" s="50" t="s">
        <v>629</v>
      </c>
      <c r="F170" s="47" t="s">
        <v>187</v>
      </c>
      <c r="G170" s="67" t="s">
        <v>18</v>
      </c>
    </row>
    <row r="171" spans="1:7" ht="37.5">
      <c r="A171" s="72" t="s">
        <v>216</v>
      </c>
      <c r="B171" s="73" t="s">
        <v>91</v>
      </c>
      <c r="C171" s="61">
        <v>30</v>
      </c>
      <c r="D171" s="52">
        <v>332</v>
      </c>
      <c r="E171" s="54" t="s">
        <v>410</v>
      </c>
      <c r="F171" s="53" t="s">
        <v>151</v>
      </c>
      <c r="G171" s="65" t="s">
        <v>166</v>
      </c>
    </row>
    <row r="172" spans="1:7" ht="37.5">
      <c r="A172" s="72" t="s">
        <v>216</v>
      </c>
      <c r="B172" s="73" t="s">
        <v>88</v>
      </c>
      <c r="C172" s="50">
        <v>6</v>
      </c>
      <c r="D172" s="47">
        <v>19</v>
      </c>
      <c r="E172" s="50" t="s">
        <v>622</v>
      </c>
      <c r="F172" s="47" t="s">
        <v>193</v>
      </c>
      <c r="G172" s="67" t="s">
        <v>18</v>
      </c>
    </row>
    <row r="173" spans="1:7" ht="37.5">
      <c r="A173" s="56" t="s">
        <v>216</v>
      </c>
      <c r="B173" s="53" t="s">
        <v>45</v>
      </c>
      <c r="C173" s="50">
        <v>8</v>
      </c>
      <c r="D173" s="47">
        <v>744</v>
      </c>
      <c r="E173" s="50" t="s">
        <v>64</v>
      </c>
      <c r="F173" s="47" t="s">
        <v>46</v>
      </c>
      <c r="G173" s="67" t="s">
        <v>52</v>
      </c>
    </row>
    <row r="174" spans="1:7">
      <c r="A174" s="56" t="s">
        <v>264</v>
      </c>
      <c r="B174" s="53" t="s">
        <v>45</v>
      </c>
      <c r="C174" s="50">
        <v>5</v>
      </c>
      <c r="D174" s="47">
        <v>414</v>
      </c>
      <c r="E174" s="50" t="s">
        <v>254</v>
      </c>
      <c r="F174" s="47" t="s">
        <v>261</v>
      </c>
      <c r="G174" s="67" t="s">
        <v>262</v>
      </c>
    </row>
    <row r="175" spans="1:7">
      <c r="A175" s="72" t="s">
        <v>264</v>
      </c>
      <c r="B175" s="73" t="s">
        <v>66</v>
      </c>
      <c r="C175" s="74">
        <v>4</v>
      </c>
      <c r="D175" s="47">
        <v>74</v>
      </c>
      <c r="E175" s="50" t="s">
        <v>533</v>
      </c>
      <c r="F175" s="47" t="s">
        <v>539</v>
      </c>
      <c r="G175" s="67" t="s">
        <v>540</v>
      </c>
    </row>
    <row r="176" spans="1:7">
      <c r="A176" s="56">
        <v>250</v>
      </c>
      <c r="B176" s="53" t="s">
        <v>45</v>
      </c>
      <c r="C176" s="54">
        <v>6</v>
      </c>
      <c r="D176" s="47">
        <v>3</v>
      </c>
      <c r="E176" s="50" t="s">
        <v>224</v>
      </c>
      <c r="F176" s="47" t="s">
        <v>46</v>
      </c>
      <c r="G176" s="67" t="s">
        <v>52</v>
      </c>
    </row>
    <row r="177" spans="1:7">
      <c r="A177" s="72">
        <v>250</v>
      </c>
      <c r="B177" s="73" t="s">
        <v>83</v>
      </c>
      <c r="C177" s="50">
        <v>23</v>
      </c>
      <c r="D177" s="47">
        <v>24</v>
      </c>
      <c r="E177" s="50" t="s">
        <v>331</v>
      </c>
      <c r="F177" s="47" t="s">
        <v>142</v>
      </c>
      <c r="G177" s="67" t="s">
        <v>143</v>
      </c>
    </row>
    <row r="178" spans="1:7" ht="37.5">
      <c r="A178" s="72" t="s">
        <v>216</v>
      </c>
      <c r="B178" s="73" t="s">
        <v>88</v>
      </c>
      <c r="C178" s="50">
        <v>12</v>
      </c>
      <c r="D178" s="47">
        <v>59</v>
      </c>
      <c r="E178" s="50" t="s">
        <v>627</v>
      </c>
      <c r="F178" s="47" t="s">
        <v>53</v>
      </c>
      <c r="G178" s="67" t="s">
        <v>201</v>
      </c>
    </row>
    <row r="179" spans="1:7">
      <c r="A179" s="72" t="s">
        <v>264</v>
      </c>
      <c r="B179" s="73" t="s">
        <v>88</v>
      </c>
      <c r="C179" s="74">
        <v>16</v>
      </c>
      <c r="D179" s="79">
        <v>8</v>
      </c>
      <c r="E179" s="80" t="s">
        <v>627</v>
      </c>
      <c r="F179" s="79" t="s">
        <v>692</v>
      </c>
      <c r="G179" s="81" t="s">
        <v>18</v>
      </c>
    </row>
    <row r="180" spans="1:7">
      <c r="A180" s="72" t="s">
        <v>264</v>
      </c>
      <c r="B180" s="73" t="s">
        <v>88</v>
      </c>
      <c r="C180" s="74">
        <v>13</v>
      </c>
      <c r="D180" s="79">
        <v>46</v>
      </c>
      <c r="E180" s="80" t="s">
        <v>672</v>
      </c>
      <c r="F180" s="79" t="s">
        <v>691</v>
      </c>
      <c r="G180" s="81" t="s">
        <v>18</v>
      </c>
    </row>
    <row r="181" spans="1:7" ht="37.5">
      <c r="A181" s="72" t="s">
        <v>216</v>
      </c>
      <c r="B181" s="73" t="s">
        <v>91</v>
      </c>
      <c r="C181" s="61">
        <v>16</v>
      </c>
      <c r="D181" s="52">
        <v>131</v>
      </c>
      <c r="E181" s="54" t="s">
        <v>402</v>
      </c>
      <c r="F181" s="53" t="s">
        <v>151</v>
      </c>
      <c r="G181" s="65" t="s">
        <v>152</v>
      </c>
    </row>
    <row r="182" spans="1:7" ht="37.5">
      <c r="A182" s="56" t="s">
        <v>216</v>
      </c>
      <c r="B182" s="53" t="s">
        <v>45</v>
      </c>
      <c r="C182" s="50">
        <v>9</v>
      </c>
      <c r="D182" s="47">
        <v>741</v>
      </c>
      <c r="E182" s="50" t="s">
        <v>211</v>
      </c>
      <c r="F182" s="47" t="s">
        <v>217</v>
      </c>
      <c r="G182" s="67" t="s">
        <v>65</v>
      </c>
    </row>
    <row r="183" spans="1:7">
      <c r="A183" s="72" t="s">
        <v>264</v>
      </c>
      <c r="B183" s="73" t="s">
        <v>83</v>
      </c>
      <c r="C183" s="50">
        <v>32</v>
      </c>
      <c r="D183" s="47">
        <v>76</v>
      </c>
      <c r="E183" s="50" t="s">
        <v>378</v>
      </c>
      <c r="F183" s="47" t="s">
        <v>135</v>
      </c>
      <c r="G183" s="67" t="s">
        <v>18</v>
      </c>
    </row>
    <row r="184" spans="1:7">
      <c r="A184" s="72" t="s">
        <v>264</v>
      </c>
      <c r="B184" s="73" t="s">
        <v>88</v>
      </c>
      <c r="C184" s="74">
        <v>24</v>
      </c>
      <c r="D184" s="79">
        <v>600</v>
      </c>
      <c r="E184" s="80" t="s">
        <v>682</v>
      </c>
      <c r="F184" s="79" t="s">
        <v>656</v>
      </c>
      <c r="G184" s="81" t="s">
        <v>18</v>
      </c>
    </row>
    <row r="185" spans="1:7">
      <c r="A185" s="72">
        <v>250</v>
      </c>
      <c r="B185" s="73" t="s">
        <v>88</v>
      </c>
      <c r="C185" s="50">
        <v>10</v>
      </c>
      <c r="D185" s="47">
        <v>13</v>
      </c>
      <c r="E185" s="50" t="s">
        <v>651</v>
      </c>
      <c r="F185" s="47" t="s">
        <v>195</v>
      </c>
      <c r="G185" s="67" t="s">
        <v>18</v>
      </c>
    </row>
    <row r="186" spans="1:7" ht="37.5">
      <c r="A186" s="72" t="s">
        <v>216</v>
      </c>
      <c r="B186" s="73" t="s">
        <v>37</v>
      </c>
      <c r="C186" s="54">
        <v>7</v>
      </c>
      <c r="D186" s="53">
        <v>279</v>
      </c>
      <c r="E186" s="54" t="s">
        <v>597</v>
      </c>
      <c r="F186" s="53" t="s">
        <v>38</v>
      </c>
      <c r="G186" s="65" t="s">
        <v>111</v>
      </c>
    </row>
    <row r="187" spans="1:7">
      <c r="A187" s="72" t="s">
        <v>264</v>
      </c>
      <c r="B187" s="73" t="s">
        <v>88</v>
      </c>
      <c r="C187" s="74">
        <v>12</v>
      </c>
      <c r="D187" s="79">
        <v>21</v>
      </c>
      <c r="E187" s="80" t="s">
        <v>671</v>
      </c>
      <c r="F187" s="79" t="s">
        <v>656</v>
      </c>
      <c r="G187" s="81" t="s">
        <v>18</v>
      </c>
    </row>
    <row r="188" spans="1:7" ht="37.5">
      <c r="A188" s="72" t="s">
        <v>264</v>
      </c>
      <c r="B188" s="73" t="s">
        <v>83</v>
      </c>
      <c r="C188" s="50">
        <v>33</v>
      </c>
      <c r="D188" s="47">
        <v>57</v>
      </c>
      <c r="E188" s="50" t="s">
        <v>379</v>
      </c>
      <c r="F188" s="47" t="s">
        <v>391</v>
      </c>
      <c r="G188" s="67" t="s">
        <v>344</v>
      </c>
    </row>
    <row r="189" spans="1:7">
      <c r="A189" s="72">
        <v>250</v>
      </c>
      <c r="B189" s="73" t="s">
        <v>91</v>
      </c>
      <c r="C189" s="75">
        <v>18</v>
      </c>
      <c r="D189" s="52">
        <v>342</v>
      </c>
      <c r="E189" s="54" t="s">
        <v>441</v>
      </c>
      <c r="F189" s="53" t="s">
        <v>157</v>
      </c>
      <c r="G189" s="65" t="s">
        <v>18</v>
      </c>
    </row>
    <row r="190" spans="1:7">
      <c r="A190" s="56">
        <v>250</v>
      </c>
      <c r="B190" s="53" t="s">
        <v>45</v>
      </c>
      <c r="C190" s="54">
        <v>17</v>
      </c>
      <c r="D190" s="47">
        <v>23</v>
      </c>
      <c r="E190" s="50" t="s">
        <v>234</v>
      </c>
      <c r="F190" s="47" t="s">
        <v>48</v>
      </c>
      <c r="G190" s="67" t="s">
        <v>49</v>
      </c>
    </row>
    <row r="191" spans="1:7">
      <c r="A191" s="72">
        <v>250</v>
      </c>
      <c r="B191" s="73" t="s">
        <v>88</v>
      </c>
      <c r="C191" s="50">
        <v>6</v>
      </c>
      <c r="D191" s="47">
        <v>5</v>
      </c>
      <c r="E191" s="50" t="s">
        <v>647</v>
      </c>
      <c r="F191" s="47" t="s">
        <v>193</v>
      </c>
      <c r="G191" s="67" t="s">
        <v>18</v>
      </c>
    </row>
    <row r="192" spans="1:7" ht="37.5">
      <c r="A192" s="72" t="s">
        <v>216</v>
      </c>
      <c r="B192" s="73" t="s">
        <v>88</v>
      </c>
      <c r="C192" s="50">
        <v>4</v>
      </c>
      <c r="D192" s="47">
        <v>71</v>
      </c>
      <c r="E192" s="50" t="s">
        <v>621</v>
      </c>
      <c r="F192" s="47" t="s">
        <v>636</v>
      </c>
      <c r="G192" s="67" t="s">
        <v>18</v>
      </c>
    </row>
    <row r="193" spans="1:7">
      <c r="A193" s="72" t="s">
        <v>264</v>
      </c>
      <c r="B193" s="73" t="s">
        <v>88</v>
      </c>
      <c r="C193" s="74">
        <v>25</v>
      </c>
      <c r="D193" s="79">
        <v>55</v>
      </c>
      <c r="E193" s="80" t="s">
        <v>683</v>
      </c>
      <c r="F193" s="79" t="s">
        <v>656</v>
      </c>
      <c r="G193" s="81" t="s">
        <v>18</v>
      </c>
    </row>
    <row r="194" spans="1:7">
      <c r="A194" s="56">
        <v>250</v>
      </c>
      <c r="B194" s="53" t="s">
        <v>83</v>
      </c>
      <c r="C194" s="50">
        <v>9</v>
      </c>
      <c r="D194" s="47">
        <v>750</v>
      </c>
      <c r="E194" s="50" t="s">
        <v>86</v>
      </c>
      <c r="F194" s="47" t="s">
        <v>97</v>
      </c>
      <c r="G194" s="67" t="s">
        <v>18</v>
      </c>
    </row>
    <row r="195" spans="1:7" ht="37.5">
      <c r="A195" s="72" t="s">
        <v>216</v>
      </c>
      <c r="B195" s="73" t="s">
        <v>91</v>
      </c>
      <c r="C195" s="61">
        <v>18</v>
      </c>
      <c r="D195" s="52">
        <v>750</v>
      </c>
      <c r="E195" s="54" t="s">
        <v>86</v>
      </c>
      <c r="F195" s="53" t="s">
        <v>155</v>
      </c>
      <c r="G195" s="65" t="s">
        <v>169</v>
      </c>
    </row>
    <row r="196" spans="1:7">
      <c r="A196" s="72">
        <v>250</v>
      </c>
      <c r="B196" s="73" t="s">
        <v>88</v>
      </c>
      <c r="C196" s="50">
        <v>7</v>
      </c>
      <c r="D196" s="47">
        <v>191</v>
      </c>
      <c r="E196" s="50" t="s">
        <v>648</v>
      </c>
      <c r="F196" s="47" t="s">
        <v>197</v>
      </c>
      <c r="G196" s="67" t="s">
        <v>202</v>
      </c>
    </row>
    <row r="197" spans="1:7">
      <c r="A197" s="72">
        <v>250</v>
      </c>
      <c r="B197" s="73" t="s">
        <v>83</v>
      </c>
      <c r="C197" s="50">
        <v>29</v>
      </c>
      <c r="D197" s="47">
        <v>21</v>
      </c>
      <c r="E197" s="50" t="s">
        <v>336</v>
      </c>
      <c r="F197" s="47" t="s">
        <v>87</v>
      </c>
      <c r="G197" s="67" t="s">
        <v>341</v>
      </c>
    </row>
    <row r="198" spans="1:7">
      <c r="A198" s="72" t="s">
        <v>264</v>
      </c>
      <c r="B198" s="73" t="s">
        <v>83</v>
      </c>
      <c r="C198" s="50">
        <v>8</v>
      </c>
      <c r="D198" s="47">
        <v>21</v>
      </c>
      <c r="E198" s="50" t="s">
        <v>336</v>
      </c>
      <c r="F198" s="47" t="s">
        <v>87</v>
      </c>
      <c r="G198" s="67" t="s">
        <v>341</v>
      </c>
    </row>
    <row r="199" spans="1:7" ht="56.25">
      <c r="A199" s="56">
        <v>250</v>
      </c>
      <c r="B199" s="53" t="s">
        <v>104</v>
      </c>
      <c r="C199" s="76">
        <v>5</v>
      </c>
      <c r="D199" s="62">
        <v>217</v>
      </c>
      <c r="E199" s="60" t="s">
        <v>276</v>
      </c>
      <c r="F199" s="62" t="s">
        <v>279</v>
      </c>
      <c r="G199" s="66" t="s">
        <v>125</v>
      </c>
    </row>
    <row r="200" spans="1:7" ht="37.5">
      <c r="A200" s="72" t="s">
        <v>216</v>
      </c>
      <c r="B200" s="73" t="s">
        <v>36</v>
      </c>
      <c r="C200" s="54">
        <v>7</v>
      </c>
      <c r="D200" s="53">
        <v>46</v>
      </c>
      <c r="E200" s="54" t="s">
        <v>546</v>
      </c>
      <c r="F200" s="53" t="s">
        <v>23</v>
      </c>
      <c r="G200" s="65" t="s">
        <v>18</v>
      </c>
    </row>
    <row r="201" spans="1:7" ht="37.5">
      <c r="A201" s="72" t="s">
        <v>216</v>
      </c>
      <c r="B201" s="73" t="s">
        <v>36</v>
      </c>
      <c r="C201" s="54">
        <v>6</v>
      </c>
      <c r="D201" s="53">
        <v>773</v>
      </c>
      <c r="E201" s="54" t="s">
        <v>126</v>
      </c>
      <c r="F201" s="53" t="s">
        <v>26</v>
      </c>
      <c r="G201" s="65" t="s">
        <v>128</v>
      </c>
    </row>
    <row r="202" spans="1:7">
      <c r="A202" s="72" t="s">
        <v>264</v>
      </c>
      <c r="B202" s="73" t="s">
        <v>88</v>
      </c>
      <c r="C202" s="74">
        <v>18</v>
      </c>
      <c r="D202" s="79">
        <v>28</v>
      </c>
      <c r="E202" s="80" t="s">
        <v>676</v>
      </c>
      <c r="F202" s="79" t="s">
        <v>187</v>
      </c>
      <c r="G202" s="81" t="s">
        <v>18</v>
      </c>
    </row>
    <row r="203" spans="1:7">
      <c r="A203" s="72">
        <v>250</v>
      </c>
      <c r="B203" s="73" t="s">
        <v>83</v>
      </c>
      <c r="C203" s="50">
        <v>27</v>
      </c>
      <c r="D203" s="47">
        <v>61</v>
      </c>
      <c r="E203" s="50" t="s">
        <v>334</v>
      </c>
      <c r="F203" s="47" t="s">
        <v>107</v>
      </c>
      <c r="G203" s="67" t="s">
        <v>18</v>
      </c>
    </row>
    <row r="204" spans="1:7" ht="37.5">
      <c r="A204" s="72" t="s">
        <v>216</v>
      </c>
      <c r="B204" s="73" t="s">
        <v>91</v>
      </c>
      <c r="C204" s="61">
        <v>7</v>
      </c>
      <c r="D204" s="52">
        <v>949</v>
      </c>
      <c r="E204" s="54" t="s">
        <v>396</v>
      </c>
      <c r="F204" s="53" t="s">
        <v>162</v>
      </c>
      <c r="G204" s="65" t="s">
        <v>412</v>
      </c>
    </row>
    <row r="205" spans="1:7">
      <c r="A205" s="72">
        <v>250</v>
      </c>
      <c r="B205" s="73" t="s">
        <v>83</v>
      </c>
      <c r="C205" s="50">
        <v>13</v>
      </c>
      <c r="D205" s="47">
        <v>20</v>
      </c>
      <c r="E205" s="50" t="s">
        <v>322</v>
      </c>
      <c r="F205" s="47" t="s">
        <v>142</v>
      </c>
      <c r="G205" s="67" t="s">
        <v>18</v>
      </c>
    </row>
    <row r="206" spans="1:7">
      <c r="A206" s="72">
        <v>250</v>
      </c>
      <c r="B206" s="73" t="s">
        <v>91</v>
      </c>
      <c r="C206" s="75">
        <v>7</v>
      </c>
      <c r="D206" s="52">
        <v>102</v>
      </c>
      <c r="E206" s="54" t="s">
        <v>431</v>
      </c>
      <c r="F206" s="53" t="s">
        <v>445</v>
      </c>
      <c r="G206" s="65" t="s">
        <v>75</v>
      </c>
    </row>
    <row r="207" spans="1:7" ht="37.5">
      <c r="A207" s="56" t="s">
        <v>216</v>
      </c>
      <c r="B207" s="53" t="s">
        <v>83</v>
      </c>
      <c r="C207" s="50">
        <v>16</v>
      </c>
      <c r="D207" s="47">
        <v>774</v>
      </c>
      <c r="E207" s="50" t="s">
        <v>147</v>
      </c>
      <c r="F207" s="47" t="s">
        <v>149</v>
      </c>
      <c r="G207" s="67" t="s">
        <v>18</v>
      </c>
    </row>
    <row r="208" spans="1:7" ht="37.5">
      <c r="A208" s="56" t="s">
        <v>216</v>
      </c>
      <c r="B208" s="53" t="s">
        <v>45</v>
      </c>
      <c r="C208" s="50">
        <v>11</v>
      </c>
      <c r="D208" s="47">
        <v>2</v>
      </c>
      <c r="E208" s="50" t="s">
        <v>213</v>
      </c>
      <c r="F208" s="47" t="s">
        <v>46</v>
      </c>
      <c r="G208" s="67" t="s">
        <v>52</v>
      </c>
    </row>
    <row r="209" spans="1:7">
      <c r="A209" s="72">
        <v>250</v>
      </c>
      <c r="B209" s="73" t="s">
        <v>83</v>
      </c>
      <c r="C209" s="50">
        <v>19</v>
      </c>
      <c r="D209" s="47">
        <v>717</v>
      </c>
      <c r="E209" s="50" t="s">
        <v>327</v>
      </c>
      <c r="F209" s="47" t="s">
        <v>87</v>
      </c>
      <c r="G209" s="67" t="s">
        <v>341</v>
      </c>
    </row>
    <row r="210" spans="1:7">
      <c r="A210" s="72" t="s">
        <v>264</v>
      </c>
      <c r="B210" s="73" t="s">
        <v>83</v>
      </c>
      <c r="C210" s="50">
        <v>5</v>
      </c>
      <c r="D210" s="47">
        <v>717</v>
      </c>
      <c r="E210" s="50" t="s">
        <v>327</v>
      </c>
      <c r="F210" s="47" t="s">
        <v>87</v>
      </c>
      <c r="G210" s="67" t="s">
        <v>341</v>
      </c>
    </row>
    <row r="211" spans="1:7">
      <c r="A211" s="72">
        <v>250</v>
      </c>
      <c r="B211" s="73" t="s">
        <v>88</v>
      </c>
      <c r="C211" s="50">
        <v>8</v>
      </c>
      <c r="D211" s="47">
        <v>171</v>
      </c>
      <c r="E211" s="50" t="s">
        <v>649</v>
      </c>
      <c r="F211" s="47" t="s">
        <v>656</v>
      </c>
      <c r="G211" s="67" t="s">
        <v>191</v>
      </c>
    </row>
    <row r="212" spans="1:7">
      <c r="A212" s="72" t="s">
        <v>264</v>
      </c>
      <c r="B212" s="73" t="s">
        <v>88</v>
      </c>
      <c r="C212" s="74">
        <v>4</v>
      </c>
      <c r="D212" s="79">
        <v>77</v>
      </c>
      <c r="E212" s="80" t="s">
        <v>663</v>
      </c>
      <c r="F212" s="79" t="s">
        <v>656</v>
      </c>
      <c r="G212" s="81" t="s">
        <v>18</v>
      </c>
    </row>
    <row r="213" spans="1:7" ht="37.5">
      <c r="A213" s="56">
        <v>250</v>
      </c>
      <c r="B213" s="53" t="s">
        <v>45</v>
      </c>
      <c r="C213" s="54">
        <v>7</v>
      </c>
      <c r="D213" s="47">
        <v>254</v>
      </c>
      <c r="E213" s="50" t="s">
        <v>225</v>
      </c>
      <c r="F213" s="47" t="s">
        <v>21</v>
      </c>
      <c r="G213" s="67" t="s">
        <v>240</v>
      </c>
    </row>
    <row r="214" spans="1:7" ht="37.5">
      <c r="A214" s="72" t="s">
        <v>216</v>
      </c>
      <c r="B214" s="73" t="s">
        <v>91</v>
      </c>
      <c r="C214" s="61">
        <v>9</v>
      </c>
      <c r="D214" s="52">
        <v>135</v>
      </c>
      <c r="E214" s="54" t="s">
        <v>398</v>
      </c>
      <c r="F214" s="53" t="s">
        <v>313</v>
      </c>
      <c r="G214" s="65" t="s">
        <v>413</v>
      </c>
    </row>
    <row r="215" spans="1:7" ht="37.5">
      <c r="A215" s="72">
        <v>250</v>
      </c>
      <c r="B215" s="73" t="s">
        <v>91</v>
      </c>
      <c r="C215" s="75">
        <v>6</v>
      </c>
      <c r="D215" s="52">
        <v>12</v>
      </c>
      <c r="E215" s="54" t="s">
        <v>430</v>
      </c>
      <c r="F215" s="53" t="s">
        <v>151</v>
      </c>
      <c r="G215" s="65" t="s">
        <v>444</v>
      </c>
    </row>
    <row r="216" spans="1:7">
      <c r="A216" s="72" t="s">
        <v>264</v>
      </c>
      <c r="B216" s="73" t="s">
        <v>66</v>
      </c>
      <c r="C216" s="74">
        <v>5</v>
      </c>
      <c r="D216" s="47">
        <v>331</v>
      </c>
      <c r="E216" s="50" t="s">
        <v>534</v>
      </c>
      <c r="F216" s="47" t="s">
        <v>541</v>
      </c>
      <c r="G216" s="67" t="s">
        <v>542</v>
      </c>
    </row>
    <row r="217" spans="1:7">
      <c r="A217" s="56">
        <v>250</v>
      </c>
      <c r="B217" s="53" t="s">
        <v>45</v>
      </c>
      <c r="C217" s="54">
        <v>19</v>
      </c>
      <c r="D217" s="47">
        <v>238</v>
      </c>
      <c r="E217" s="50" t="s">
        <v>236</v>
      </c>
      <c r="F217" s="47" t="s">
        <v>46</v>
      </c>
      <c r="G217" s="67" t="s">
        <v>248</v>
      </c>
    </row>
    <row r="218" spans="1:7" ht="37.5">
      <c r="A218" s="56">
        <v>250</v>
      </c>
      <c r="B218" s="53" t="s">
        <v>104</v>
      </c>
      <c r="C218" s="76">
        <v>4</v>
      </c>
      <c r="D218" s="62">
        <v>25</v>
      </c>
      <c r="E218" s="60" t="s">
        <v>275</v>
      </c>
      <c r="F218" s="62" t="s">
        <v>130</v>
      </c>
      <c r="G218" s="66" t="s">
        <v>18</v>
      </c>
    </row>
    <row r="219" spans="1:7" ht="37.5">
      <c r="A219" s="72" t="s">
        <v>216</v>
      </c>
      <c r="B219" s="73" t="s">
        <v>36</v>
      </c>
      <c r="C219" s="54">
        <v>9</v>
      </c>
      <c r="D219" s="53">
        <v>25</v>
      </c>
      <c r="E219" s="54" t="s">
        <v>275</v>
      </c>
      <c r="F219" s="53" t="s">
        <v>22</v>
      </c>
      <c r="G219" s="65" t="s">
        <v>18</v>
      </c>
    </row>
    <row r="220" spans="1:7" ht="37.5">
      <c r="A220" s="56" t="s">
        <v>216</v>
      </c>
      <c r="B220" s="53" t="s">
        <v>45</v>
      </c>
      <c r="C220" s="50">
        <v>14</v>
      </c>
      <c r="D220" s="47">
        <v>787</v>
      </c>
      <c r="E220" s="50" t="s">
        <v>57</v>
      </c>
      <c r="F220" s="47" t="s">
        <v>44</v>
      </c>
      <c r="G220" s="67" t="s">
        <v>18</v>
      </c>
    </row>
    <row r="221" spans="1:7">
      <c r="A221" s="72">
        <v>250</v>
      </c>
      <c r="B221" s="73" t="s">
        <v>91</v>
      </c>
      <c r="C221" s="75">
        <v>9</v>
      </c>
      <c r="D221" s="52">
        <v>181</v>
      </c>
      <c r="E221" s="54" t="s">
        <v>433</v>
      </c>
      <c r="F221" s="53" t="s">
        <v>446</v>
      </c>
      <c r="G221" s="65" t="s">
        <v>164</v>
      </c>
    </row>
    <row r="222" spans="1:7">
      <c r="A222" s="72">
        <v>250</v>
      </c>
      <c r="B222" s="73" t="s">
        <v>83</v>
      </c>
      <c r="C222" s="50">
        <v>31</v>
      </c>
      <c r="D222" s="47">
        <v>3</v>
      </c>
      <c r="E222" s="50" t="s">
        <v>338</v>
      </c>
      <c r="F222" s="47" t="s">
        <v>139</v>
      </c>
      <c r="G222" s="67" t="s">
        <v>348</v>
      </c>
    </row>
    <row r="223" spans="1:7">
      <c r="A223" s="56">
        <v>250</v>
      </c>
      <c r="B223" s="53" t="s">
        <v>45</v>
      </c>
      <c r="C223" s="54">
        <v>9</v>
      </c>
      <c r="D223" s="47">
        <v>700</v>
      </c>
      <c r="E223" s="50" t="s">
        <v>227</v>
      </c>
      <c r="F223" s="47" t="s">
        <v>46</v>
      </c>
      <c r="G223" s="67" t="s">
        <v>52</v>
      </c>
    </row>
    <row r="224" spans="1:7" ht="37.5">
      <c r="A224" s="72" t="s">
        <v>216</v>
      </c>
      <c r="B224" s="73" t="s">
        <v>37</v>
      </c>
      <c r="C224" s="54">
        <v>8</v>
      </c>
      <c r="D224" s="53">
        <v>23</v>
      </c>
      <c r="E224" s="54" t="s">
        <v>598</v>
      </c>
      <c r="F224" s="53" t="s">
        <v>38</v>
      </c>
      <c r="G224" s="65" t="s">
        <v>600</v>
      </c>
    </row>
    <row r="225" spans="1:7">
      <c r="A225" s="72">
        <v>250</v>
      </c>
      <c r="B225" s="73" t="s">
        <v>36</v>
      </c>
      <c r="C225" s="54">
        <v>11</v>
      </c>
      <c r="D225" s="53">
        <v>8</v>
      </c>
      <c r="E225" s="54" t="s">
        <v>561</v>
      </c>
      <c r="F225" s="53" t="s">
        <v>569</v>
      </c>
      <c r="G225" s="65" t="s">
        <v>570</v>
      </c>
    </row>
    <row r="226" spans="1:7" ht="37.5">
      <c r="A226" s="72" t="s">
        <v>216</v>
      </c>
      <c r="B226" s="73" t="s">
        <v>66</v>
      </c>
      <c r="C226" s="50">
        <v>24</v>
      </c>
      <c r="D226" s="47">
        <v>16</v>
      </c>
      <c r="E226" s="50" t="s">
        <v>474</v>
      </c>
      <c r="F226" s="47" t="s">
        <v>182</v>
      </c>
      <c r="G226" s="67" t="s">
        <v>490</v>
      </c>
    </row>
    <row r="227" spans="1:7">
      <c r="A227" s="72">
        <v>250</v>
      </c>
      <c r="B227" s="73" t="s">
        <v>83</v>
      </c>
      <c r="C227" s="50">
        <v>12</v>
      </c>
      <c r="D227" s="47">
        <v>42</v>
      </c>
      <c r="E227" s="50" t="s">
        <v>321</v>
      </c>
      <c r="F227" s="47" t="s">
        <v>107</v>
      </c>
      <c r="G227" s="67" t="s">
        <v>18</v>
      </c>
    </row>
    <row r="228" spans="1:7">
      <c r="A228" s="72" t="s">
        <v>264</v>
      </c>
      <c r="B228" s="73" t="s">
        <v>83</v>
      </c>
      <c r="C228" s="50">
        <v>11</v>
      </c>
      <c r="D228" s="47">
        <v>42</v>
      </c>
      <c r="E228" s="50" t="s">
        <v>321</v>
      </c>
      <c r="F228" s="47" t="s">
        <v>107</v>
      </c>
      <c r="G228" s="67" t="s">
        <v>18</v>
      </c>
    </row>
    <row r="229" spans="1:7">
      <c r="A229" s="72" t="s">
        <v>264</v>
      </c>
      <c r="B229" s="73" t="s">
        <v>83</v>
      </c>
      <c r="C229" s="50">
        <v>18</v>
      </c>
      <c r="D229" s="47">
        <v>171</v>
      </c>
      <c r="E229" s="50" t="s">
        <v>365</v>
      </c>
      <c r="F229" s="47" t="s">
        <v>97</v>
      </c>
      <c r="G229" s="67" t="s">
        <v>18</v>
      </c>
    </row>
    <row r="230" spans="1:7" ht="37.5">
      <c r="A230" s="56" t="s">
        <v>216</v>
      </c>
      <c r="B230" s="53" t="s">
        <v>104</v>
      </c>
      <c r="C230" s="76">
        <v>4</v>
      </c>
      <c r="D230" s="62">
        <v>989</v>
      </c>
      <c r="E230" s="60" t="s">
        <v>268</v>
      </c>
      <c r="F230" s="62" t="s">
        <v>271</v>
      </c>
      <c r="G230" s="66" t="s">
        <v>270</v>
      </c>
    </row>
    <row r="231" spans="1:7">
      <c r="A231" s="72" t="s">
        <v>264</v>
      </c>
      <c r="B231" s="73" t="s">
        <v>36</v>
      </c>
      <c r="C231" s="54">
        <v>6</v>
      </c>
      <c r="D231" s="53">
        <v>117</v>
      </c>
      <c r="E231" s="54" t="s">
        <v>576</v>
      </c>
      <c r="F231" s="53" t="s">
        <v>127</v>
      </c>
      <c r="G231" s="65" t="s">
        <v>587</v>
      </c>
    </row>
    <row r="232" spans="1:7" ht="37.5">
      <c r="A232" s="72">
        <v>250</v>
      </c>
      <c r="B232" s="73" t="s">
        <v>91</v>
      </c>
      <c r="C232" s="78">
        <v>15</v>
      </c>
      <c r="D232" s="52">
        <v>2</v>
      </c>
      <c r="E232" s="54" t="s">
        <v>438</v>
      </c>
      <c r="F232" s="53" t="s">
        <v>154</v>
      </c>
      <c r="G232" s="65" t="s">
        <v>448</v>
      </c>
    </row>
    <row r="233" spans="1:7">
      <c r="A233" s="72">
        <v>250</v>
      </c>
      <c r="B233" s="73" t="s">
        <v>66</v>
      </c>
      <c r="C233" s="50">
        <v>11</v>
      </c>
      <c r="D233" s="47">
        <v>163</v>
      </c>
      <c r="E233" s="50" t="s">
        <v>501</v>
      </c>
      <c r="F233" s="47" t="s">
        <v>31</v>
      </c>
      <c r="G233" s="67" t="s">
        <v>518</v>
      </c>
    </row>
    <row r="234" spans="1:7">
      <c r="A234" s="72" t="s">
        <v>264</v>
      </c>
      <c r="B234" s="73" t="s">
        <v>83</v>
      </c>
      <c r="C234" s="50">
        <v>31</v>
      </c>
      <c r="D234" s="47">
        <v>299</v>
      </c>
      <c r="E234" s="50" t="s">
        <v>377</v>
      </c>
      <c r="F234" s="47" t="s">
        <v>87</v>
      </c>
      <c r="G234" s="67" t="s">
        <v>341</v>
      </c>
    </row>
    <row r="235" spans="1:7">
      <c r="A235" s="72" t="s">
        <v>264</v>
      </c>
      <c r="B235" s="73" t="s">
        <v>83</v>
      </c>
      <c r="C235" s="50">
        <v>17</v>
      </c>
      <c r="D235" s="47">
        <v>11</v>
      </c>
      <c r="E235" s="50" t="s">
        <v>364</v>
      </c>
      <c r="F235" s="47" t="s">
        <v>388</v>
      </c>
      <c r="G235" s="67" t="s">
        <v>389</v>
      </c>
    </row>
    <row r="236" spans="1:7" ht="37.5">
      <c r="A236" s="56" t="s">
        <v>216</v>
      </c>
      <c r="B236" s="53" t="s">
        <v>83</v>
      </c>
      <c r="C236" s="50">
        <v>22</v>
      </c>
      <c r="D236" s="47">
        <v>757</v>
      </c>
      <c r="E236" s="50" t="s">
        <v>305</v>
      </c>
      <c r="F236" s="47" t="s">
        <v>87</v>
      </c>
      <c r="G236" s="67" t="s">
        <v>131</v>
      </c>
    </row>
    <row r="237" spans="1:7">
      <c r="A237" s="72">
        <v>250</v>
      </c>
      <c r="B237" s="73" t="s">
        <v>83</v>
      </c>
      <c r="C237" s="50">
        <v>33</v>
      </c>
      <c r="D237" s="47">
        <v>757</v>
      </c>
      <c r="E237" s="50" t="s">
        <v>305</v>
      </c>
      <c r="F237" s="47" t="s">
        <v>87</v>
      </c>
      <c r="G237" s="67" t="s">
        <v>341</v>
      </c>
    </row>
    <row r="238" spans="1:7" ht="37.5">
      <c r="A238" s="72" t="s">
        <v>216</v>
      </c>
      <c r="B238" s="73" t="s">
        <v>91</v>
      </c>
      <c r="C238" s="61">
        <v>11</v>
      </c>
      <c r="D238" s="52">
        <v>461</v>
      </c>
      <c r="E238" s="54" t="s">
        <v>102</v>
      </c>
      <c r="F238" s="53" t="s">
        <v>160</v>
      </c>
      <c r="G238" s="65" t="s">
        <v>170</v>
      </c>
    </row>
    <row r="239" spans="1:7" ht="37.5">
      <c r="A239" s="72">
        <v>250</v>
      </c>
      <c r="B239" s="73" t="s">
        <v>36</v>
      </c>
      <c r="C239" s="54">
        <v>10</v>
      </c>
      <c r="D239" s="53">
        <v>277</v>
      </c>
      <c r="E239" s="54" t="s">
        <v>560</v>
      </c>
      <c r="F239" s="53" t="s">
        <v>30</v>
      </c>
      <c r="G239" s="65" t="s">
        <v>568</v>
      </c>
    </row>
    <row r="240" spans="1:7" ht="37.5">
      <c r="A240" s="72" t="s">
        <v>216</v>
      </c>
      <c r="B240" s="73" t="s">
        <v>36</v>
      </c>
      <c r="C240" s="54">
        <v>4</v>
      </c>
      <c r="D240" s="53">
        <v>377</v>
      </c>
      <c r="E240" s="54" t="s">
        <v>28</v>
      </c>
      <c r="F240" s="53" t="s">
        <v>30</v>
      </c>
      <c r="G240" s="65" t="s">
        <v>186</v>
      </c>
    </row>
    <row r="241" spans="1:7" ht="37.5">
      <c r="A241" s="72" t="s">
        <v>264</v>
      </c>
      <c r="B241" s="73" t="s">
        <v>66</v>
      </c>
      <c r="C241" s="74">
        <v>7</v>
      </c>
      <c r="D241" s="47">
        <v>151</v>
      </c>
      <c r="E241" s="50" t="s">
        <v>536</v>
      </c>
      <c r="F241" s="47" t="s">
        <v>488</v>
      </c>
      <c r="G241" s="67" t="s">
        <v>18</v>
      </c>
    </row>
    <row r="242" spans="1:7" ht="37.5">
      <c r="A242" s="72" t="s">
        <v>216</v>
      </c>
      <c r="B242" s="73" t="s">
        <v>66</v>
      </c>
      <c r="C242" s="50">
        <v>4</v>
      </c>
      <c r="D242" s="47">
        <v>188</v>
      </c>
      <c r="E242" s="50" t="s">
        <v>460</v>
      </c>
      <c r="F242" s="47" t="s">
        <v>68</v>
      </c>
      <c r="G242" s="67" t="s">
        <v>18</v>
      </c>
    </row>
    <row r="243" spans="1:7">
      <c r="A243" s="72">
        <v>250</v>
      </c>
      <c r="B243" s="73" t="s">
        <v>66</v>
      </c>
      <c r="C243" s="50">
        <v>12</v>
      </c>
      <c r="D243" s="47">
        <v>39</v>
      </c>
      <c r="E243" s="50" t="s">
        <v>502</v>
      </c>
      <c r="F243" s="47" t="s">
        <v>519</v>
      </c>
      <c r="G243" s="67" t="s">
        <v>520</v>
      </c>
    </row>
    <row r="244" spans="1:7" ht="37.5">
      <c r="A244" s="72" t="s">
        <v>216</v>
      </c>
      <c r="B244" s="73" t="s">
        <v>88</v>
      </c>
      <c r="C244" s="50">
        <v>17</v>
      </c>
      <c r="D244" s="47">
        <v>70</v>
      </c>
      <c r="E244" s="50" t="s">
        <v>632</v>
      </c>
      <c r="F244" s="47" t="s">
        <v>640</v>
      </c>
      <c r="G244" s="67" t="s">
        <v>18</v>
      </c>
    </row>
    <row r="245" spans="1:7">
      <c r="A245" s="56">
        <v>250</v>
      </c>
      <c r="B245" s="53" t="s">
        <v>83</v>
      </c>
      <c r="C245" s="50">
        <v>6</v>
      </c>
      <c r="D245" s="47">
        <v>199</v>
      </c>
      <c r="E245" s="50" t="s">
        <v>317</v>
      </c>
      <c r="F245" s="47" t="s">
        <v>108</v>
      </c>
      <c r="G245" s="67" t="s">
        <v>345</v>
      </c>
    </row>
    <row r="246" spans="1:7" ht="37.5">
      <c r="A246" s="72" t="s">
        <v>216</v>
      </c>
      <c r="B246" s="73" t="s">
        <v>66</v>
      </c>
      <c r="C246" s="50">
        <v>9</v>
      </c>
      <c r="D246" s="47">
        <v>411</v>
      </c>
      <c r="E246" s="50" t="s">
        <v>463</v>
      </c>
      <c r="F246" s="47" t="s">
        <v>478</v>
      </c>
      <c r="G246" s="67" t="s">
        <v>18</v>
      </c>
    </row>
    <row r="247" spans="1:7">
      <c r="A247" s="72">
        <v>250</v>
      </c>
      <c r="B247" s="73" t="s">
        <v>66</v>
      </c>
      <c r="C247" s="50">
        <v>9</v>
      </c>
      <c r="D247" s="47">
        <v>88</v>
      </c>
      <c r="E247" s="50" t="s">
        <v>499</v>
      </c>
      <c r="F247" s="47" t="s">
        <v>516</v>
      </c>
      <c r="G247" s="67" t="s">
        <v>18</v>
      </c>
    </row>
    <row r="248" spans="1:7">
      <c r="A248" s="72">
        <v>250</v>
      </c>
      <c r="B248" s="73" t="s">
        <v>91</v>
      </c>
      <c r="C248" s="75">
        <v>16</v>
      </c>
      <c r="D248" s="52">
        <v>108</v>
      </c>
      <c r="E248" s="54" t="s">
        <v>439</v>
      </c>
      <c r="F248" s="53" t="s">
        <v>90</v>
      </c>
      <c r="G248" s="65" t="s">
        <v>156</v>
      </c>
    </row>
    <row r="249" spans="1:7">
      <c r="A249" s="72">
        <v>250</v>
      </c>
      <c r="B249" s="73" t="s">
        <v>91</v>
      </c>
      <c r="C249" s="78">
        <v>12</v>
      </c>
      <c r="D249" s="52">
        <v>59</v>
      </c>
      <c r="E249" s="54" t="s">
        <v>436</v>
      </c>
      <c r="F249" s="53" t="s">
        <v>90</v>
      </c>
      <c r="G249" s="65" t="s">
        <v>156</v>
      </c>
    </row>
    <row r="250" spans="1:7">
      <c r="A250" s="72" t="s">
        <v>264</v>
      </c>
      <c r="B250" s="73" t="s">
        <v>36</v>
      </c>
      <c r="C250" s="54">
        <v>9</v>
      </c>
      <c r="D250" s="53">
        <v>15</v>
      </c>
      <c r="E250" s="54" t="s">
        <v>579</v>
      </c>
      <c r="F250" s="53" t="s">
        <v>562</v>
      </c>
      <c r="G250" s="65" t="s">
        <v>589</v>
      </c>
    </row>
    <row r="251" spans="1:7">
      <c r="A251" s="72" t="s">
        <v>264</v>
      </c>
      <c r="B251" s="73" t="s">
        <v>36</v>
      </c>
      <c r="C251" s="54">
        <v>5</v>
      </c>
      <c r="D251" s="53">
        <v>150</v>
      </c>
      <c r="E251" s="54" t="s">
        <v>575</v>
      </c>
      <c r="F251" s="53" t="s">
        <v>585</v>
      </c>
      <c r="G251" s="65" t="s">
        <v>586</v>
      </c>
    </row>
    <row r="252" spans="1:7">
      <c r="A252" s="72" t="s">
        <v>264</v>
      </c>
      <c r="B252" s="73" t="s">
        <v>83</v>
      </c>
      <c r="C252" s="50">
        <v>13</v>
      </c>
      <c r="D252" s="47">
        <v>747</v>
      </c>
      <c r="E252" s="50" t="s">
        <v>360</v>
      </c>
      <c r="F252" s="47" t="s">
        <v>139</v>
      </c>
      <c r="G252" s="67" t="s">
        <v>348</v>
      </c>
    </row>
    <row r="253" spans="1:7" ht="37.5">
      <c r="A253" s="56" t="s">
        <v>216</v>
      </c>
      <c r="B253" s="53" t="s">
        <v>83</v>
      </c>
      <c r="C253" s="50">
        <v>11</v>
      </c>
      <c r="D253" s="47">
        <v>21</v>
      </c>
      <c r="E253" s="50" t="s">
        <v>295</v>
      </c>
      <c r="F253" s="47" t="s">
        <v>139</v>
      </c>
      <c r="G253" s="67" t="s">
        <v>140</v>
      </c>
    </row>
    <row r="254" spans="1:7" ht="37.5">
      <c r="A254" s="72" t="s">
        <v>216</v>
      </c>
      <c r="B254" s="73" t="s">
        <v>66</v>
      </c>
      <c r="C254" s="50">
        <v>22</v>
      </c>
      <c r="D254" s="47">
        <v>168</v>
      </c>
      <c r="E254" s="50" t="s">
        <v>472</v>
      </c>
      <c r="F254" s="47" t="s">
        <v>33</v>
      </c>
      <c r="G254" s="67" t="s">
        <v>489</v>
      </c>
    </row>
    <row r="255" spans="1:7">
      <c r="A255" s="72" t="s">
        <v>264</v>
      </c>
      <c r="B255" s="73" t="s">
        <v>83</v>
      </c>
      <c r="C255" s="50">
        <v>16</v>
      </c>
      <c r="D255" s="47">
        <v>202</v>
      </c>
      <c r="E255" s="50" t="s">
        <v>363</v>
      </c>
      <c r="F255" s="47" t="s">
        <v>313</v>
      </c>
      <c r="G255" s="67" t="s">
        <v>387</v>
      </c>
    </row>
    <row r="256" spans="1:7">
      <c r="A256" s="72" t="s">
        <v>264</v>
      </c>
      <c r="B256" s="73" t="s">
        <v>83</v>
      </c>
      <c r="C256" s="50">
        <v>30</v>
      </c>
      <c r="D256" s="47">
        <v>100</v>
      </c>
      <c r="E256" s="50" t="s">
        <v>376</v>
      </c>
      <c r="F256" s="47" t="s">
        <v>313</v>
      </c>
      <c r="G256" s="67" t="s">
        <v>387</v>
      </c>
    </row>
    <row r="257" spans="1:7">
      <c r="A257" s="72" t="s">
        <v>264</v>
      </c>
      <c r="B257" s="73" t="s">
        <v>83</v>
      </c>
      <c r="C257" s="50">
        <v>10</v>
      </c>
      <c r="D257" s="47">
        <v>100</v>
      </c>
      <c r="E257" s="50" t="s">
        <v>359</v>
      </c>
      <c r="F257" s="47" t="s">
        <v>383</v>
      </c>
      <c r="G257" s="67" t="s">
        <v>382</v>
      </c>
    </row>
    <row r="258" spans="1:7" ht="37.5">
      <c r="A258" s="72" t="s">
        <v>216</v>
      </c>
      <c r="B258" s="73" t="s">
        <v>91</v>
      </c>
      <c r="C258" s="61">
        <v>25</v>
      </c>
      <c r="D258" s="52">
        <v>192</v>
      </c>
      <c r="E258" s="54" t="s">
        <v>406</v>
      </c>
      <c r="F258" s="53" t="s">
        <v>420</v>
      </c>
      <c r="G258" s="65" t="s">
        <v>421</v>
      </c>
    </row>
    <row r="259" spans="1:7" ht="37.5">
      <c r="A259" s="56" t="s">
        <v>216</v>
      </c>
      <c r="B259" s="53" t="s">
        <v>83</v>
      </c>
      <c r="C259" s="50">
        <v>17</v>
      </c>
      <c r="D259" s="47">
        <v>41</v>
      </c>
      <c r="E259" s="50" t="s">
        <v>300</v>
      </c>
      <c r="F259" s="47" t="s">
        <v>97</v>
      </c>
      <c r="G259" s="67" t="s">
        <v>20</v>
      </c>
    </row>
    <row r="260" spans="1:7">
      <c r="A260" s="72">
        <v>250</v>
      </c>
      <c r="B260" s="73" t="s">
        <v>83</v>
      </c>
      <c r="C260" s="50">
        <v>25</v>
      </c>
      <c r="D260" s="47">
        <v>41</v>
      </c>
      <c r="E260" s="50" t="s">
        <v>300</v>
      </c>
      <c r="F260" s="47" t="s">
        <v>97</v>
      </c>
      <c r="G260" s="67" t="s">
        <v>20</v>
      </c>
    </row>
    <row r="261" spans="1:7">
      <c r="A261" s="56">
        <v>250</v>
      </c>
      <c r="B261" s="53" t="s">
        <v>83</v>
      </c>
      <c r="C261" s="50">
        <v>11</v>
      </c>
      <c r="D261" s="47">
        <v>47</v>
      </c>
      <c r="E261" s="50" t="s">
        <v>320</v>
      </c>
      <c r="F261" s="47" t="s">
        <v>346</v>
      </c>
      <c r="G261" s="67" t="s">
        <v>347</v>
      </c>
    </row>
    <row r="262" spans="1:7">
      <c r="A262" s="72" t="s">
        <v>264</v>
      </c>
      <c r="B262" s="73" t="s">
        <v>83</v>
      </c>
      <c r="C262" s="50">
        <v>14</v>
      </c>
      <c r="D262" s="47">
        <v>47</v>
      </c>
      <c r="E262" s="50" t="s">
        <v>361</v>
      </c>
      <c r="F262" s="47" t="s">
        <v>384</v>
      </c>
      <c r="G262" s="67" t="s">
        <v>347</v>
      </c>
    </row>
    <row r="263" spans="1:7" ht="37.5">
      <c r="A263" s="56" t="s">
        <v>216</v>
      </c>
      <c r="B263" s="53" t="s">
        <v>45</v>
      </c>
      <c r="C263" s="50">
        <v>5</v>
      </c>
      <c r="D263" s="47">
        <v>141</v>
      </c>
      <c r="E263" s="50" t="s">
        <v>208</v>
      </c>
      <c r="F263" s="47" t="s">
        <v>116</v>
      </c>
      <c r="G263" s="67" t="s">
        <v>117</v>
      </c>
    </row>
    <row r="264" spans="1:7">
      <c r="A264" s="72">
        <v>250</v>
      </c>
      <c r="B264" s="73" t="s">
        <v>37</v>
      </c>
      <c r="C264" s="77">
        <v>4</v>
      </c>
      <c r="D264" s="53">
        <v>154</v>
      </c>
      <c r="E264" s="54" t="s">
        <v>603</v>
      </c>
      <c r="F264" s="53" t="s">
        <v>609</v>
      </c>
      <c r="G264" s="65" t="s">
        <v>610</v>
      </c>
    </row>
    <row r="265" spans="1:7" ht="37.5">
      <c r="A265" s="72" t="s">
        <v>216</v>
      </c>
      <c r="B265" s="73" t="s">
        <v>37</v>
      </c>
      <c r="C265" s="54">
        <v>6</v>
      </c>
      <c r="D265" s="53">
        <v>797</v>
      </c>
      <c r="E265" s="54" t="s">
        <v>596</v>
      </c>
      <c r="F265" s="53" t="s">
        <v>38</v>
      </c>
      <c r="G265" s="65" t="s">
        <v>18</v>
      </c>
    </row>
    <row r="266" spans="1:7">
      <c r="A266" s="72" t="s">
        <v>264</v>
      </c>
      <c r="B266" s="73" t="s">
        <v>83</v>
      </c>
      <c r="C266" s="50">
        <v>21</v>
      </c>
      <c r="D266" s="47">
        <v>51</v>
      </c>
      <c r="E266" s="50" t="s">
        <v>368</v>
      </c>
      <c r="F266" s="47" t="s">
        <v>108</v>
      </c>
      <c r="G266" s="67" t="s">
        <v>380</v>
      </c>
    </row>
    <row r="267" spans="1:7">
      <c r="A267" s="72">
        <v>250</v>
      </c>
      <c r="B267" s="73" t="s">
        <v>66</v>
      </c>
      <c r="C267" s="50">
        <v>16</v>
      </c>
      <c r="D267" s="47">
        <v>887</v>
      </c>
      <c r="E267" s="50" t="s">
        <v>506</v>
      </c>
      <c r="F267" s="47" t="s">
        <v>526</v>
      </c>
      <c r="G267" s="67" t="s">
        <v>527</v>
      </c>
    </row>
    <row r="268" spans="1:7" ht="37.5">
      <c r="A268" s="56" t="s">
        <v>216</v>
      </c>
      <c r="B268" s="53" t="s">
        <v>45</v>
      </c>
      <c r="C268" s="50">
        <v>7</v>
      </c>
      <c r="D268" s="47">
        <v>788</v>
      </c>
      <c r="E268" s="50" t="s">
        <v>210</v>
      </c>
      <c r="F268" s="47" t="s">
        <v>115</v>
      </c>
      <c r="G268" s="67" t="s">
        <v>18</v>
      </c>
    </row>
    <row r="269" spans="1:7">
      <c r="A269" s="72">
        <v>250</v>
      </c>
      <c r="B269" s="73" t="s">
        <v>66</v>
      </c>
      <c r="C269" s="50">
        <v>8</v>
      </c>
      <c r="D269" s="47">
        <v>726</v>
      </c>
      <c r="E269" s="50" t="s">
        <v>498</v>
      </c>
      <c r="F269" s="47" t="s">
        <v>71</v>
      </c>
      <c r="G269" s="67" t="s">
        <v>67</v>
      </c>
    </row>
    <row r="270" spans="1:7" ht="37.5">
      <c r="A270" s="72" t="s">
        <v>216</v>
      </c>
      <c r="B270" s="73" t="s">
        <v>66</v>
      </c>
      <c r="C270" s="50">
        <v>11</v>
      </c>
      <c r="D270" s="47">
        <v>29</v>
      </c>
      <c r="E270" s="50" t="s">
        <v>464</v>
      </c>
      <c r="F270" s="47" t="s">
        <v>476</v>
      </c>
      <c r="G270" s="67" t="s">
        <v>479</v>
      </c>
    </row>
    <row r="271" spans="1:7">
      <c r="A271" s="72" t="s">
        <v>264</v>
      </c>
      <c r="B271" s="73" t="s">
        <v>88</v>
      </c>
      <c r="C271" s="74">
        <v>22</v>
      </c>
      <c r="D271" s="79">
        <v>810</v>
      </c>
      <c r="E271" s="80" t="s">
        <v>680</v>
      </c>
      <c r="F271" s="79" t="s">
        <v>193</v>
      </c>
      <c r="G271" s="81" t="s">
        <v>18</v>
      </c>
    </row>
    <row r="272" spans="1:7" ht="37.5">
      <c r="A272" s="72" t="s">
        <v>216</v>
      </c>
      <c r="B272" s="73" t="s">
        <v>91</v>
      </c>
      <c r="C272" s="61">
        <v>15</v>
      </c>
      <c r="D272" s="52">
        <v>919</v>
      </c>
      <c r="E272" s="54" t="s">
        <v>401</v>
      </c>
      <c r="F272" s="53" t="s">
        <v>151</v>
      </c>
      <c r="G272" s="65" t="s">
        <v>169</v>
      </c>
    </row>
    <row r="273" spans="1:7" ht="37.5">
      <c r="A273" s="72" t="s">
        <v>216</v>
      </c>
      <c r="B273" s="73" t="s">
        <v>91</v>
      </c>
      <c r="C273" s="61">
        <v>4</v>
      </c>
      <c r="D273" s="52">
        <v>9</v>
      </c>
      <c r="E273" s="54" t="s">
        <v>393</v>
      </c>
      <c r="F273" s="53" t="s">
        <v>151</v>
      </c>
      <c r="G273" s="65" t="s">
        <v>411</v>
      </c>
    </row>
    <row r="274" spans="1:7" ht="37.5">
      <c r="A274" s="56" t="s">
        <v>216</v>
      </c>
      <c r="B274" s="53" t="s">
        <v>83</v>
      </c>
      <c r="C274" s="50">
        <v>21</v>
      </c>
      <c r="D274" s="47">
        <v>458</v>
      </c>
      <c r="E274" s="50" t="s">
        <v>304</v>
      </c>
      <c r="F274" s="47" t="s">
        <v>134</v>
      </c>
      <c r="G274" s="67" t="s">
        <v>144</v>
      </c>
    </row>
    <row r="275" spans="1:7" ht="37.5">
      <c r="A275" s="72" t="s">
        <v>216</v>
      </c>
      <c r="B275" s="73" t="s">
        <v>91</v>
      </c>
      <c r="C275" s="61">
        <v>5</v>
      </c>
      <c r="D275" s="52">
        <v>414</v>
      </c>
      <c r="E275" s="54" t="s">
        <v>394</v>
      </c>
      <c r="F275" s="53" t="s">
        <v>151</v>
      </c>
      <c r="G275" s="65" t="s">
        <v>166</v>
      </c>
    </row>
    <row r="276" spans="1:7">
      <c r="A276" s="72" t="s">
        <v>264</v>
      </c>
      <c r="B276" s="73" t="s">
        <v>36</v>
      </c>
      <c r="C276" s="54">
        <v>10</v>
      </c>
      <c r="D276" s="53">
        <v>111</v>
      </c>
      <c r="E276" s="54" t="s">
        <v>580</v>
      </c>
      <c r="F276" s="53" t="s">
        <v>562</v>
      </c>
      <c r="G276" s="65" t="s">
        <v>589</v>
      </c>
    </row>
    <row r="277" spans="1:7">
      <c r="A277" s="72" t="s">
        <v>264</v>
      </c>
      <c r="B277" s="73" t="s">
        <v>88</v>
      </c>
      <c r="C277" s="74">
        <v>21</v>
      </c>
      <c r="D277" s="79">
        <v>666</v>
      </c>
      <c r="E277" s="80" t="s">
        <v>679</v>
      </c>
      <c r="F277" s="79" t="s">
        <v>694</v>
      </c>
      <c r="G277" s="81" t="s">
        <v>18</v>
      </c>
    </row>
    <row r="278" spans="1:7">
      <c r="A278" s="72" t="s">
        <v>264</v>
      </c>
      <c r="B278" s="73" t="s">
        <v>88</v>
      </c>
      <c r="C278" s="74">
        <v>20</v>
      </c>
      <c r="D278" s="79">
        <v>300</v>
      </c>
      <c r="E278" s="80" t="s">
        <v>678</v>
      </c>
      <c r="F278" s="79" t="s">
        <v>193</v>
      </c>
      <c r="G278" s="81" t="s">
        <v>18</v>
      </c>
    </row>
    <row r="279" spans="1:7">
      <c r="A279" s="72">
        <v>250</v>
      </c>
      <c r="B279" s="73" t="s">
        <v>37</v>
      </c>
      <c r="C279" s="77">
        <v>6</v>
      </c>
      <c r="D279" s="53">
        <v>66</v>
      </c>
      <c r="E279" s="54" t="s">
        <v>605</v>
      </c>
      <c r="F279" s="53" t="s">
        <v>611</v>
      </c>
      <c r="G279" s="65" t="s">
        <v>612</v>
      </c>
    </row>
    <row r="280" spans="1:7" ht="37.5">
      <c r="A280" s="72" t="s">
        <v>264</v>
      </c>
      <c r="B280" s="73" t="s">
        <v>36</v>
      </c>
      <c r="C280" s="54">
        <v>11</v>
      </c>
      <c r="D280" s="53">
        <v>4</v>
      </c>
      <c r="E280" s="54" t="s">
        <v>581</v>
      </c>
      <c r="F280" s="53" t="s">
        <v>590</v>
      </c>
      <c r="G280" s="65" t="s">
        <v>18</v>
      </c>
    </row>
    <row r="281" spans="1:7" ht="37.5">
      <c r="A281" s="72" t="s">
        <v>216</v>
      </c>
      <c r="B281" s="73" t="s">
        <v>91</v>
      </c>
      <c r="C281" s="61">
        <v>8</v>
      </c>
      <c r="D281" s="52">
        <v>24</v>
      </c>
      <c r="E281" s="54" t="s">
        <v>397</v>
      </c>
      <c r="F281" s="53" t="s">
        <v>158</v>
      </c>
      <c r="G281" s="65" t="s">
        <v>159</v>
      </c>
    </row>
    <row r="282" spans="1:7">
      <c r="A282" s="72">
        <v>250</v>
      </c>
      <c r="B282" s="73" t="s">
        <v>91</v>
      </c>
      <c r="C282" s="78">
        <v>19</v>
      </c>
      <c r="D282" s="52">
        <v>120</v>
      </c>
      <c r="E282" s="54" t="s">
        <v>442</v>
      </c>
      <c r="F282" s="53" t="s">
        <v>445</v>
      </c>
      <c r="G282" s="65" t="s">
        <v>75</v>
      </c>
    </row>
    <row r="283" spans="1:7">
      <c r="A283" s="72">
        <v>250</v>
      </c>
      <c r="B283" s="73" t="s">
        <v>36</v>
      </c>
      <c r="C283" s="54">
        <v>6</v>
      </c>
      <c r="D283" s="53">
        <v>262</v>
      </c>
      <c r="E283" s="54" t="s">
        <v>556</v>
      </c>
      <c r="F283" s="53" t="s">
        <v>21</v>
      </c>
      <c r="G283" s="65" t="s">
        <v>32</v>
      </c>
    </row>
    <row r="284" spans="1:7">
      <c r="A284" s="72" t="s">
        <v>264</v>
      </c>
      <c r="B284" s="73" t="s">
        <v>88</v>
      </c>
      <c r="C284" s="74">
        <v>8</v>
      </c>
      <c r="D284" s="79">
        <v>77</v>
      </c>
      <c r="E284" s="80" t="s">
        <v>667</v>
      </c>
      <c r="F284" s="79" t="s">
        <v>187</v>
      </c>
      <c r="G284" s="81" t="s">
        <v>18</v>
      </c>
    </row>
    <row r="285" spans="1:7" ht="37.5">
      <c r="A285" s="72" t="s">
        <v>216</v>
      </c>
      <c r="B285" s="73" t="s">
        <v>66</v>
      </c>
      <c r="C285" s="50">
        <v>7</v>
      </c>
      <c r="D285" s="47">
        <v>67</v>
      </c>
      <c r="E285" s="50" t="s">
        <v>462</v>
      </c>
      <c r="F285" s="47" t="s">
        <v>476</v>
      </c>
      <c r="G285" s="67" t="s">
        <v>477</v>
      </c>
    </row>
    <row r="286" spans="1:7" ht="37.5">
      <c r="A286" s="72" t="s">
        <v>216</v>
      </c>
      <c r="B286" s="73" t="s">
        <v>91</v>
      </c>
      <c r="C286" s="61">
        <v>19</v>
      </c>
      <c r="D286" s="52">
        <v>71</v>
      </c>
      <c r="E286" s="54" t="s">
        <v>403</v>
      </c>
      <c r="F286" s="53" t="s">
        <v>415</v>
      </c>
      <c r="G286" s="65" t="s">
        <v>18</v>
      </c>
    </row>
    <row r="287" spans="1:7">
      <c r="A287" s="72" t="s">
        <v>264</v>
      </c>
      <c r="B287" s="73" t="s">
        <v>88</v>
      </c>
      <c r="C287" s="74">
        <v>6</v>
      </c>
      <c r="D287" s="79">
        <v>9</v>
      </c>
      <c r="E287" s="80" t="s">
        <v>665</v>
      </c>
      <c r="F287" s="79" t="s">
        <v>193</v>
      </c>
      <c r="G287" s="81" t="s">
        <v>18</v>
      </c>
    </row>
    <row r="288" spans="1:7">
      <c r="A288" s="72">
        <v>250</v>
      </c>
      <c r="B288" s="73" t="s">
        <v>88</v>
      </c>
      <c r="C288" s="50">
        <v>13</v>
      </c>
      <c r="D288" s="47">
        <v>1</v>
      </c>
      <c r="E288" s="50" t="s">
        <v>654</v>
      </c>
      <c r="F288" s="47" t="s">
        <v>659</v>
      </c>
      <c r="G288" s="67" t="s">
        <v>190</v>
      </c>
    </row>
    <row r="289" spans="1:8" ht="37.5">
      <c r="A289" s="72" t="s">
        <v>216</v>
      </c>
      <c r="B289" s="73" t="s">
        <v>88</v>
      </c>
      <c r="C289" s="50">
        <v>18</v>
      </c>
      <c r="D289" s="47">
        <v>120</v>
      </c>
      <c r="E289" s="50" t="s">
        <v>633</v>
      </c>
      <c r="F289" s="47" t="s">
        <v>641</v>
      </c>
      <c r="G289" s="67" t="s">
        <v>18</v>
      </c>
    </row>
    <row r="290" spans="1:8">
      <c r="A290" s="72" t="s">
        <v>264</v>
      </c>
      <c r="B290" s="73" t="s">
        <v>83</v>
      </c>
      <c r="C290" s="50">
        <v>27</v>
      </c>
      <c r="D290" s="47">
        <v>13</v>
      </c>
      <c r="E290" s="50" t="s">
        <v>374</v>
      </c>
      <c r="F290" s="47" t="s">
        <v>135</v>
      </c>
      <c r="G290" s="67" t="s">
        <v>18</v>
      </c>
    </row>
    <row r="291" spans="1:8" ht="37.5">
      <c r="A291" s="72" t="s">
        <v>216</v>
      </c>
      <c r="B291" s="73" t="s">
        <v>66</v>
      </c>
      <c r="C291" s="50">
        <v>16</v>
      </c>
      <c r="D291" s="47">
        <v>164</v>
      </c>
      <c r="E291" s="50" t="s">
        <v>468</v>
      </c>
      <c r="F291" s="47" t="s">
        <v>182</v>
      </c>
      <c r="G291" s="67" t="s">
        <v>483</v>
      </c>
    </row>
    <row r="292" spans="1:8">
      <c r="A292" s="72" t="s">
        <v>264</v>
      </c>
      <c r="B292" s="73" t="s">
        <v>83</v>
      </c>
      <c r="C292" s="50">
        <v>6</v>
      </c>
      <c r="D292" s="47">
        <v>243</v>
      </c>
      <c r="E292" s="50" t="s">
        <v>356</v>
      </c>
      <c r="F292" s="47" t="s">
        <v>107</v>
      </c>
      <c r="G292" s="67" t="s">
        <v>18</v>
      </c>
    </row>
    <row r="293" spans="1:8">
      <c r="A293" s="72">
        <v>250</v>
      </c>
      <c r="B293" s="73" t="s">
        <v>83</v>
      </c>
      <c r="C293" s="50">
        <v>20</v>
      </c>
      <c r="D293" s="47">
        <v>43</v>
      </c>
      <c r="E293" s="50" t="s">
        <v>328</v>
      </c>
      <c r="F293" s="47" t="s">
        <v>85</v>
      </c>
      <c r="G293" s="67" t="s">
        <v>18</v>
      </c>
    </row>
    <row r="294" spans="1:8" ht="37.5">
      <c r="A294" s="56" t="s">
        <v>216</v>
      </c>
      <c r="B294" s="53" t="s">
        <v>45</v>
      </c>
      <c r="C294" s="50">
        <v>13</v>
      </c>
      <c r="D294" s="47">
        <v>125</v>
      </c>
      <c r="E294" s="50" t="s">
        <v>61</v>
      </c>
      <c r="F294" s="47" t="s">
        <v>48</v>
      </c>
      <c r="G294" s="67" t="s">
        <v>49</v>
      </c>
    </row>
    <row r="295" spans="1:8">
      <c r="A295" s="72">
        <v>250</v>
      </c>
      <c r="B295" s="73" t="s">
        <v>37</v>
      </c>
      <c r="C295" s="77">
        <v>7</v>
      </c>
      <c r="D295" s="53">
        <v>725</v>
      </c>
      <c r="E295" s="54" t="s">
        <v>606</v>
      </c>
      <c r="F295" s="53" t="s">
        <v>40</v>
      </c>
      <c r="G295" s="65" t="s">
        <v>112</v>
      </c>
    </row>
    <row r="296" spans="1:8">
      <c r="A296" s="72">
        <v>250</v>
      </c>
      <c r="B296" s="73" t="s">
        <v>88</v>
      </c>
      <c r="C296" s="50">
        <v>4</v>
      </c>
      <c r="D296" s="47">
        <v>131</v>
      </c>
      <c r="E296" s="50" t="s">
        <v>645</v>
      </c>
      <c r="F296" s="47" t="s">
        <v>197</v>
      </c>
      <c r="G296" s="67" t="s">
        <v>202</v>
      </c>
    </row>
    <row r="297" spans="1:8" ht="37.5">
      <c r="A297" s="56" t="s">
        <v>216</v>
      </c>
      <c r="B297" s="53" t="s">
        <v>83</v>
      </c>
      <c r="C297" s="50">
        <v>10</v>
      </c>
      <c r="D297" s="47">
        <v>33</v>
      </c>
      <c r="E297" s="50" t="s">
        <v>294</v>
      </c>
      <c r="F297" s="47" t="s">
        <v>87</v>
      </c>
      <c r="G297" s="67" t="s">
        <v>131</v>
      </c>
    </row>
    <row r="298" spans="1:8">
      <c r="A298" s="56">
        <v>250</v>
      </c>
      <c r="B298" s="53" t="s">
        <v>83</v>
      </c>
      <c r="C298" s="50">
        <v>7</v>
      </c>
      <c r="D298" s="47">
        <v>33</v>
      </c>
      <c r="E298" s="50" t="s">
        <v>294</v>
      </c>
      <c r="F298" s="47" t="s">
        <v>87</v>
      </c>
      <c r="G298" s="67" t="s">
        <v>341</v>
      </c>
    </row>
    <row r="299" spans="1:8">
      <c r="A299" s="72" t="s">
        <v>264</v>
      </c>
      <c r="B299" s="73" t="s">
        <v>88</v>
      </c>
      <c r="C299" s="74">
        <v>7</v>
      </c>
      <c r="D299" s="79">
        <v>88</v>
      </c>
      <c r="E299" s="80" t="s">
        <v>666</v>
      </c>
      <c r="F299" s="79" t="s">
        <v>194</v>
      </c>
      <c r="G299" s="81" t="s">
        <v>18</v>
      </c>
    </row>
    <row r="300" spans="1:8">
      <c r="A300" s="72">
        <v>250</v>
      </c>
      <c r="B300" s="73" t="s">
        <v>83</v>
      </c>
      <c r="C300" s="50">
        <v>15</v>
      </c>
      <c r="D300" s="47">
        <v>25</v>
      </c>
      <c r="E300" s="50" t="s">
        <v>323</v>
      </c>
      <c r="F300" s="47" t="s">
        <v>87</v>
      </c>
      <c r="G300" s="67" t="s">
        <v>341</v>
      </c>
    </row>
    <row r="301" spans="1:8" ht="38.25" thickBot="1">
      <c r="A301" s="57">
        <v>250</v>
      </c>
      <c r="B301" s="59" t="s">
        <v>83</v>
      </c>
      <c r="C301" s="51">
        <v>10</v>
      </c>
      <c r="D301" s="48">
        <v>21</v>
      </c>
      <c r="E301" s="51" t="s">
        <v>319</v>
      </c>
      <c r="F301" s="48" t="s">
        <v>134</v>
      </c>
      <c r="G301" s="69" t="s">
        <v>144</v>
      </c>
    </row>
    <row r="304" spans="1:8" ht="23.25">
      <c r="A304" s="34" t="s">
        <v>203</v>
      </c>
      <c r="B304" s="34"/>
      <c r="C304" s="34"/>
      <c r="D304" s="35"/>
      <c r="E304" s="34"/>
      <c r="F304" s="34"/>
      <c r="G304" s="34"/>
      <c r="H304" s="36"/>
    </row>
    <row r="305" spans="1:8" ht="23.25">
      <c r="A305" s="34" t="s">
        <v>204</v>
      </c>
      <c r="B305" s="34"/>
      <c r="C305" s="34"/>
      <c r="D305" s="35"/>
      <c r="E305" s="34"/>
      <c r="F305" s="34"/>
      <c r="G305" s="34"/>
      <c r="H305" s="36"/>
    </row>
    <row r="306" spans="1:8" ht="23.25">
      <c r="A306" s="34" t="s">
        <v>205</v>
      </c>
      <c r="B306" s="34"/>
      <c r="C306" s="34"/>
      <c r="D306" s="35"/>
      <c r="E306" s="34"/>
      <c r="F306" s="34"/>
      <c r="G306" s="34"/>
      <c r="H306" s="36"/>
    </row>
  </sheetData>
  <sheetProtection formatCells="0" formatColumns="0" formatRows="0" insertColumns="0" insertRows="0" insertHyperlinks="0" deleteColumns="0" deleteRows="0" autoFilter="0" pivotTables="0"/>
  <sortState ref="A6:G301">
    <sortCondition ref="E6:E301"/>
  </sortState>
  <mergeCells count="9"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9685039370078741" right="0.19685039370078741" top="0.19685039370078741" bottom="0.19685039370078741" header="0" footer="0"/>
  <pageSetup paperSize="9" scale="75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1 - 3 места</vt:lpstr>
      <vt:lpstr>С 4 места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Alex22</cp:lastModifiedBy>
  <cp:lastPrinted>2018-08-08T21:56:35Z</cp:lastPrinted>
  <dcterms:created xsi:type="dcterms:W3CDTF">1996-10-08T23:32:33Z</dcterms:created>
  <dcterms:modified xsi:type="dcterms:W3CDTF">2019-09-02T15:56:52Z</dcterms:modified>
</cp:coreProperties>
</file>