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060" windowHeight="7470" tabRatio="931" activeTab="2"/>
  </bookViews>
  <sheets>
    <sheet name="500 КВ ЧР" sheetId="1" r:id="rId1"/>
    <sheet name="500 КВ ЛЮБ" sheetId="2" r:id="rId2"/>
    <sheet name="500 КВ ВЕТ" sheetId="3" r:id="rId3"/>
  </sheets>
  <definedNames>
    <definedName name="_xlnm.Print_Area" localSheetId="2">'500 КВ ВЕТ'!$A$1:$Q$25</definedName>
    <definedName name="_xlnm.Print_Area" localSheetId="1">'500 КВ ЛЮБ'!$A$1:$Q$24</definedName>
    <definedName name="_xlnm.Print_Area" localSheetId="0">'500 КВ ЧР'!$A$1:$Q$47</definedName>
  </definedNames>
  <calcPr fullCalcOnLoad="1"/>
</workbook>
</file>

<file path=xl/sharedStrings.xml><?xml version="1.0" encoding="utf-8"?>
<sst xmlns="http://schemas.openxmlformats.org/spreadsheetml/2006/main" count="351" uniqueCount="100">
  <si>
    <t>Ст. №</t>
  </si>
  <si>
    <t>Мото</t>
  </si>
  <si>
    <t>I-й заезд</t>
  </si>
  <si>
    <t>II-й заезд</t>
  </si>
  <si>
    <t>сх</t>
  </si>
  <si>
    <t>cx</t>
  </si>
  <si>
    <t>первый заезд личные очки</t>
  </si>
  <si>
    <t>второй заезд личные очки</t>
  </si>
  <si>
    <t>Первый заезд командные очки</t>
  </si>
  <si>
    <t>Второй заезд командные очки</t>
  </si>
  <si>
    <t>место</t>
  </si>
  <si>
    <t>Н. Стро</t>
  </si>
  <si>
    <t>В. стро</t>
  </si>
  <si>
    <t>Сумма очк. в командном зачете</t>
  </si>
  <si>
    <t>мин</t>
  </si>
  <si>
    <t>первый этап</t>
  </si>
  <si>
    <t>чр1</t>
  </si>
  <si>
    <t>чр2</t>
  </si>
  <si>
    <t>Город (край, район, область)</t>
  </si>
  <si>
    <t>Команда</t>
  </si>
  <si>
    <t>Сумма очков              в личном зачете</t>
  </si>
  <si>
    <t>Место</t>
  </si>
  <si>
    <t>Главный секретарь соревнований</t>
  </si>
  <si>
    <t>лично</t>
  </si>
  <si>
    <t>10 - 12 июня 2016 года.</t>
  </si>
  <si>
    <t>лич. очки.</t>
  </si>
  <si>
    <t>Разряд</t>
  </si>
  <si>
    <t>Фамилия</t>
  </si>
  <si>
    <t>Yam</t>
  </si>
  <si>
    <t>I</t>
  </si>
  <si>
    <t>II</t>
  </si>
  <si>
    <t>кмс</t>
  </si>
  <si>
    <t>мс</t>
  </si>
  <si>
    <t>Hon</t>
  </si>
  <si>
    <t>г. Волгоград</t>
  </si>
  <si>
    <t>г. Москва</t>
  </si>
  <si>
    <t>г. Подольск, Московская область</t>
  </si>
  <si>
    <t>СТК "Старт"</t>
  </si>
  <si>
    <t>г. Серпухов, Московская область</t>
  </si>
  <si>
    <t>СТК "Старт"/ А/К 1790</t>
  </si>
  <si>
    <t>с. Петрово-Дальнее, Красногорский район, Московская область</t>
  </si>
  <si>
    <t>ОСТО "Луч"</t>
  </si>
  <si>
    <t>г. Люберцы, Московская область</t>
  </si>
  <si>
    <t>СТК "Звезда"</t>
  </si>
  <si>
    <t>г. Санкт-Петербург</t>
  </si>
  <si>
    <t>г. Гатчина, Ленинградская область</t>
  </si>
  <si>
    <t>Иванютин Сергей</t>
  </si>
  <si>
    <t>Колчин Дмитрий</t>
  </si>
  <si>
    <t>МС</t>
  </si>
  <si>
    <t>Юров Владимир</t>
  </si>
  <si>
    <t>Скрыпников Андрей</t>
  </si>
  <si>
    <t xml:space="preserve">лично </t>
  </si>
  <si>
    <t>Кровопусков Николай</t>
  </si>
  <si>
    <t>Гришин Дмитрий</t>
  </si>
  <si>
    <t>Трясов Иван</t>
  </si>
  <si>
    <t>Калинин Владимир</t>
  </si>
  <si>
    <t>г. Вологда</t>
  </si>
  <si>
    <t>Широков Дмитрий</t>
  </si>
  <si>
    <t>Абрамов Дмитрий</t>
  </si>
  <si>
    <t>Жукович Илья</t>
  </si>
  <si>
    <t xml:space="preserve">I </t>
  </si>
  <si>
    <t>VolgaMotor Sport</t>
  </si>
  <si>
    <t>Моргунов Олег</t>
  </si>
  <si>
    <t>Скорых Максим</t>
  </si>
  <si>
    <t>MXR-Moskow</t>
  </si>
  <si>
    <t>Журавлев Иван</t>
  </si>
  <si>
    <t>Калачиков Юрий</t>
  </si>
  <si>
    <t>г. Волжский</t>
  </si>
  <si>
    <t>Федотов Василий</t>
  </si>
  <si>
    <t>Толкачев Михаил</t>
  </si>
  <si>
    <t>н/с</t>
  </si>
  <si>
    <t>-</t>
  </si>
  <si>
    <t>1-й этап</t>
  </si>
  <si>
    <t>2-й этап</t>
  </si>
  <si>
    <t>Чемпионат России по кроссу на квадроциклах 2018 года.</t>
  </si>
  <si>
    <t>1-й этап: 20 - 23 апреля 2018 года - г. Волгоград; 2-й этап: 06 - 09 июля 2018 года - г. Кириллов, вологодская область.</t>
  </si>
  <si>
    <t>Чемпионат МФР по кроссу на квадроциклах 2018 года.</t>
  </si>
  <si>
    <t>ИТОГОВЫЙ ПРОТОКОЛ  ЛИЧНОГО  ЗАЧЕТА</t>
  </si>
  <si>
    <t>"Сборная Вологодской области"</t>
  </si>
  <si>
    <t>"Байк - Пост"</t>
  </si>
  <si>
    <t>Чернышов Николай</t>
  </si>
  <si>
    <t>г. Видное, Московская область</t>
  </si>
  <si>
    <t>"ATV MX Racing"</t>
  </si>
  <si>
    <t>Курносенков Александр</t>
  </si>
  <si>
    <t>"EXPLOSIVE ICE"</t>
  </si>
  <si>
    <t>KTM</t>
  </si>
  <si>
    <t>Крюкова Екатерина</t>
  </si>
  <si>
    <t>г. Серпухов, московская область</t>
  </si>
  <si>
    <t>ФРМ</t>
  </si>
  <si>
    <t>Рябинин Кирилл</t>
  </si>
  <si>
    <t>г. Череповец, Вологодская область</t>
  </si>
  <si>
    <t>СТК "Сивер Кириллов"</t>
  </si>
  <si>
    <t>Васильев Андрей</t>
  </si>
  <si>
    <t>ВРСТК</t>
  </si>
  <si>
    <t>Главный судья соревнований</t>
  </si>
  <si>
    <t>судья Всероссийской категории:                                                                 Э. А. Иванов (г. Кострома, свидетельство МФР А 165)</t>
  </si>
  <si>
    <t>судья Всероссийской категории:                             А. Ю. Иванов (г. Ульяновск; свидетельство МФР А 105; FIM 12089/11245)</t>
  </si>
  <si>
    <t>Класс "КВАДРОЦИКЛЫ" (0910161811Л/Мужчины)</t>
  </si>
  <si>
    <t>Класс "КВАДРОЦИКЛЫ" (0910161811Л/Мужчины)"ВЕТЕРАНЫ"</t>
  </si>
  <si>
    <t>Класс "КВАДРОЦИКЛЫ" (0910161811Л/Мужчины) "ЛЮБИТЕЛИ"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</si>
</sst>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i/>
      <sz val="14"/>
      <name val="Times New Roman"/>
      <family val="1"/>
    </font>
    <font>
      <sz val="14"/>
      <color indexed="63"/>
      <name val="Times New Roman"/>
      <family val="1"/>
    </font>
    <font>
      <b/>
      <sz val="18"/>
      <name val="Times New Roman"/>
      <family val="1"/>
    </font>
    <font>
      <sz val="14"/>
      <name val="Cambria"/>
      <family val="1"/>
    </font>
    <font>
      <sz val="14"/>
      <name val="Arial"/>
      <family val="2"/>
    </font>
    <font>
      <sz val="14"/>
      <name val="Times New Roman Cyr"/>
      <family val="1"/>
    </font>
    <font>
      <sz val="12"/>
      <name val="Times New Roman"/>
      <family val="1"/>
    </font>
    <font>
      <sz val="18"/>
      <name val="Times New Roman"/>
      <family val="1"/>
    </font>
    <font>
      <sz val="18"/>
      <name val="Times New Roman Cyr"/>
      <family val="1"/>
    </font>
    <font>
      <sz val="12"/>
      <color indexed="8"/>
      <name val="Calibri"/>
      <family val="2"/>
    </font>
    <font>
      <sz val="12"/>
      <color indexed="23"/>
      <name val="Times New Roman"/>
      <family val="1"/>
    </font>
    <font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/>
    </border>
    <border>
      <left style="medium"/>
      <right style="thin"/>
      <top/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/>
      <bottom/>
    </border>
    <border>
      <left>
        <color indexed="63"/>
      </left>
      <right style="medium"/>
      <top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/>
      <right>
        <color indexed="63"/>
      </right>
      <top style="medium"/>
      <bottom style="medium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hidden="1" locked="0"/>
    </xf>
    <xf numFmtId="0" fontId="3" fillId="0" borderId="0" xfId="0" applyFont="1" applyBorder="1" applyAlignment="1" applyProtection="1">
      <alignment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 horizontal="left"/>
      <protection hidden="1" locked="0"/>
    </xf>
    <xf numFmtId="0" fontId="5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hidden="1" locked="0"/>
    </xf>
    <xf numFmtId="0" fontId="3" fillId="33" borderId="0" xfId="0" applyFont="1" applyFill="1" applyAlignment="1" applyProtection="1">
      <alignment/>
      <protection locked="0"/>
    </xf>
    <xf numFmtId="0" fontId="3" fillId="33" borderId="0" xfId="0" applyFont="1" applyFill="1" applyAlignment="1">
      <alignment/>
    </xf>
    <xf numFmtId="0" fontId="6" fillId="33" borderId="0" xfId="0" applyFont="1" applyFill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>
      <alignment/>
    </xf>
    <xf numFmtId="0" fontId="6" fillId="0" borderId="0" xfId="0" applyFont="1" applyAlignment="1" applyProtection="1">
      <alignment horizontal="left"/>
      <protection locked="0"/>
    </xf>
    <xf numFmtId="0" fontId="3" fillId="33" borderId="0" xfId="0" applyFont="1" applyFill="1" applyAlignment="1">
      <alignment horizontal="center" vertical="center" wrapText="1"/>
    </xf>
    <xf numFmtId="0" fontId="8" fillId="33" borderId="0" xfId="0" applyFont="1" applyFill="1" applyAlignment="1">
      <alignment horizontal="left"/>
    </xf>
    <xf numFmtId="0" fontId="8" fillId="0" borderId="0" xfId="0" applyFont="1" applyAlignment="1" applyProtection="1">
      <alignment/>
      <protection locked="0"/>
    </xf>
    <xf numFmtId="0" fontId="8" fillId="0" borderId="0" xfId="0" applyFont="1" applyAlignment="1">
      <alignment/>
    </xf>
    <xf numFmtId="0" fontId="8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/>
      <protection locked="0"/>
    </xf>
    <xf numFmtId="0" fontId="8" fillId="33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 applyProtection="1">
      <alignment horizontal="center" vertical="center" wrapText="1"/>
      <protection locked="0"/>
    </xf>
    <xf numFmtId="0" fontId="3" fillId="34" borderId="12" xfId="0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1" fillId="35" borderId="13" xfId="0" applyFont="1" applyFill="1" applyBorder="1" applyAlignment="1" applyProtection="1">
      <alignment horizontal="center" vertical="center" wrapText="1"/>
      <protection locked="0"/>
    </xf>
    <xf numFmtId="0" fontId="11" fillId="35" borderId="14" xfId="0" applyFont="1" applyFill="1" applyBorder="1" applyAlignment="1" applyProtection="1">
      <alignment horizontal="center" vertical="center" wrapText="1"/>
      <protection locked="0"/>
    </xf>
    <xf numFmtId="0" fontId="11" fillId="33" borderId="14" xfId="0" applyFont="1" applyFill="1" applyBorder="1" applyAlignment="1" applyProtection="1">
      <alignment horizontal="center" vertical="center" wrapText="1"/>
      <protection locked="0"/>
    </xf>
    <xf numFmtId="0" fontId="12" fillId="33" borderId="14" xfId="0" applyFont="1" applyFill="1" applyBorder="1" applyAlignment="1" applyProtection="1">
      <alignment horizontal="center" vertical="center" wrapText="1"/>
      <protection locked="0"/>
    </xf>
    <xf numFmtId="0" fontId="12" fillId="35" borderId="14" xfId="0" applyFont="1" applyFill="1" applyBorder="1" applyAlignment="1" applyProtection="1">
      <alignment horizontal="center" vertical="center" wrapText="1"/>
      <protection locked="0"/>
    </xf>
    <xf numFmtId="0" fontId="12" fillId="33" borderId="14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center" vertical="center" wrapText="1"/>
      <protection locked="0"/>
    </xf>
    <xf numFmtId="0" fontId="12" fillId="33" borderId="15" xfId="0" applyFont="1" applyFill="1" applyBorder="1" applyAlignment="1" applyProtection="1">
      <alignment horizontal="center" vertical="center" wrapText="1"/>
      <protection locked="0"/>
    </xf>
    <xf numFmtId="0" fontId="12" fillId="33" borderId="16" xfId="0" applyFont="1" applyFill="1" applyBorder="1" applyAlignment="1" applyProtection="1">
      <alignment horizontal="center" vertical="center" wrapText="1"/>
      <protection locked="0"/>
    </xf>
    <xf numFmtId="0" fontId="12" fillId="33" borderId="17" xfId="0" applyFont="1" applyFill="1" applyBorder="1" applyAlignment="1" applyProtection="1">
      <alignment horizontal="center" vertical="center" wrapText="1"/>
      <protection locked="0"/>
    </xf>
    <xf numFmtId="0" fontId="12" fillId="33" borderId="17" xfId="0" applyFont="1" applyFill="1" applyBorder="1" applyAlignment="1" applyProtection="1">
      <alignment horizontal="center" vertical="center" wrapText="1"/>
      <protection locked="0"/>
    </xf>
    <xf numFmtId="0" fontId="12" fillId="35" borderId="15" xfId="0" applyFont="1" applyFill="1" applyBorder="1" applyAlignment="1" applyProtection="1">
      <alignment horizontal="center" vertical="center" wrapText="1"/>
      <protection locked="0"/>
    </xf>
    <xf numFmtId="0" fontId="12" fillId="35" borderId="14" xfId="0" applyFont="1" applyFill="1" applyBorder="1" applyAlignment="1" applyProtection="1">
      <alignment horizontal="center" vertical="center" wrapText="1"/>
      <protection locked="0"/>
    </xf>
    <xf numFmtId="0" fontId="12" fillId="35" borderId="17" xfId="0" applyFont="1" applyFill="1" applyBorder="1" applyAlignment="1" applyProtection="1">
      <alignment horizontal="center" vertical="center" wrapText="1"/>
      <protection locked="0"/>
    </xf>
    <xf numFmtId="0" fontId="12" fillId="35" borderId="17" xfId="0" applyFont="1" applyFill="1" applyBorder="1" applyAlignment="1" applyProtection="1">
      <alignment horizontal="center" vertical="center" wrapText="1"/>
      <protection locked="0"/>
    </xf>
    <xf numFmtId="0" fontId="13" fillId="0" borderId="18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 applyProtection="1">
      <alignment horizontal="center" vertical="center" wrapText="1"/>
      <protection locked="0"/>
    </xf>
    <xf numFmtId="0" fontId="12" fillId="33" borderId="20" xfId="0" applyFont="1" applyFill="1" applyBorder="1" applyAlignment="1" applyProtection="1">
      <alignment horizontal="center" vertical="center" wrapText="1"/>
      <protection locked="0"/>
    </xf>
    <xf numFmtId="0" fontId="12" fillId="33" borderId="21" xfId="0" applyFont="1" applyFill="1" applyBorder="1" applyAlignment="1" applyProtection="1">
      <alignment horizontal="center" vertical="center" wrapText="1"/>
      <protection locked="0"/>
    </xf>
    <xf numFmtId="0" fontId="12" fillId="33" borderId="21" xfId="0" applyFont="1" applyFill="1" applyBorder="1" applyAlignment="1" applyProtection="1">
      <alignment horizontal="center" vertical="center" wrapText="1"/>
      <protection locked="0"/>
    </xf>
    <xf numFmtId="0" fontId="12" fillId="33" borderId="22" xfId="0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Fill="1" applyBorder="1" applyAlignment="1" applyProtection="1">
      <alignment horizontal="center" vertical="center" wrapText="1"/>
      <protection locked="0"/>
    </xf>
    <xf numFmtId="0" fontId="13" fillId="0" borderId="23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 applyProtection="1">
      <alignment horizontal="center" vertical="center" wrapText="1"/>
      <protection locked="0"/>
    </xf>
    <xf numFmtId="0" fontId="13" fillId="0" borderId="24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 applyProtection="1">
      <alignment horizontal="center" vertical="center" wrapText="1"/>
      <protection locked="0"/>
    </xf>
    <xf numFmtId="0" fontId="12" fillId="33" borderId="26" xfId="0" applyFont="1" applyFill="1" applyBorder="1" applyAlignment="1" applyProtection="1">
      <alignment horizontal="center" vertical="center" wrapText="1"/>
      <protection locked="0"/>
    </xf>
    <xf numFmtId="0" fontId="12" fillId="33" borderId="12" xfId="0" applyFont="1" applyFill="1" applyBorder="1" applyAlignment="1" applyProtection="1">
      <alignment horizontal="center" vertical="center" wrapText="1"/>
      <protection locked="0"/>
    </xf>
    <xf numFmtId="0" fontId="12" fillId="33" borderId="12" xfId="0" applyFont="1" applyFill="1" applyBorder="1" applyAlignment="1" applyProtection="1">
      <alignment horizontal="center" vertical="center" wrapText="1"/>
      <protection locked="0"/>
    </xf>
    <xf numFmtId="0" fontId="12" fillId="33" borderId="27" xfId="0" applyFont="1" applyFill="1" applyBorder="1" applyAlignment="1" applyProtection="1">
      <alignment horizontal="center" vertical="center" wrapText="1"/>
      <protection locked="0"/>
    </xf>
    <xf numFmtId="0" fontId="12" fillId="35" borderId="28" xfId="0" applyFont="1" applyFill="1" applyBorder="1" applyAlignment="1" applyProtection="1">
      <alignment horizontal="center" vertical="center" wrapText="1"/>
      <protection locked="0"/>
    </xf>
    <xf numFmtId="0" fontId="12" fillId="35" borderId="13" xfId="0" applyFont="1" applyFill="1" applyBorder="1" applyAlignment="1" applyProtection="1">
      <alignment horizontal="center" vertical="center" wrapText="1"/>
      <protection locked="0"/>
    </xf>
    <xf numFmtId="0" fontId="12" fillId="35" borderId="13" xfId="0" applyFont="1" applyFill="1" applyBorder="1" applyAlignment="1" applyProtection="1">
      <alignment horizontal="center" vertical="center" wrapText="1"/>
      <protection locked="0"/>
    </xf>
    <xf numFmtId="0" fontId="12" fillId="35" borderId="29" xfId="0" applyFont="1" applyFill="1" applyBorder="1" applyAlignment="1" applyProtection="1">
      <alignment horizontal="center" vertical="center" wrapText="1"/>
      <protection locked="0"/>
    </xf>
    <xf numFmtId="0" fontId="12" fillId="33" borderId="30" xfId="0" applyFont="1" applyFill="1" applyBorder="1" applyAlignment="1" applyProtection="1">
      <alignment horizontal="center" vertical="center" wrapText="1"/>
      <protection locked="0"/>
    </xf>
    <xf numFmtId="0" fontId="12" fillId="33" borderId="31" xfId="0" applyFont="1" applyFill="1" applyBorder="1" applyAlignment="1" applyProtection="1">
      <alignment horizontal="center" vertical="center" wrapText="1"/>
      <protection locked="0"/>
    </xf>
    <xf numFmtId="0" fontId="12" fillId="35" borderId="32" xfId="0" applyFont="1" applyFill="1" applyBorder="1" applyAlignment="1" applyProtection="1">
      <alignment horizontal="center" vertical="center" wrapText="1"/>
      <protection locked="0"/>
    </xf>
    <xf numFmtId="0" fontId="12" fillId="35" borderId="33" xfId="0" applyFont="1" applyFill="1" applyBorder="1" applyAlignment="1" applyProtection="1">
      <alignment horizontal="center" vertical="center" wrapText="1"/>
      <protection locked="0"/>
    </xf>
    <xf numFmtId="0" fontId="12" fillId="33" borderId="34" xfId="0" applyFont="1" applyFill="1" applyBorder="1" applyAlignment="1" applyProtection="1">
      <alignment horizontal="center" vertical="center" wrapText="1"/>
      <protection locked="0"/>
    </xf>
    <xf numFmtId="0" fontId="12" fillId="35" borderId="35" xfId="0" applyFont="1" applyFill="1" applyBorder="1" applyAlignment="1" applyProtection="1">
      <alignment horizontal="center" vertical="center" wrapText="1"/>
      <protection locked="0"/>
    </xf>
    <xf numFmtId="0" fontId="11" fillId="33" borderId="0" xfId="0" applyFont="1" applyFill="1" applyBorder="1" applyAlignment="1">
      <alignment horizontal="left"/>
    </xf>
    <xf numFmtId="0" fontId="11" fillId="33" borderId="0" xfId="0" applyFont="1" applyFill="1" applyBorder="1" applyAlignment="1">
      <alignment/>
    </xf>
    <xf numFmtId="0" fontId="14" fillId="0" borderId="0" xfId="0" applyFont="1" applyAlignment="1">
      <alignment/>
    </xf>
    <xf numFmtId="0" fontId="11" fillId="33" borderId="0" xfId="0" applyFont="1" applyFill="1" applyAlignment="1" applyProtection="1">
      <alignment/>
      <protection locked="0"/>
    </xf>
    <xf numFmtId="0" fontId="15" fillId="33" borderId="0" xfId="0" applyFont="1" applyFill="1" applyAlignment="1" applyProtection="1">
      <alignment/>
      <protection locked="0"/>
    </xf>
    <xf numFmtId="0" fontId="11" fillId="0" borderId="24" xfId="0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Fill="1" applyBorder="1" applyAlignment="1">
      <alignment horizontal="center" vertical="center" wrapText="1"/>
    </xf>
    <xf numFmtId="0" fontId="12" fillId="33" borderId="36" xfId="0" applyFont="1" applyFill="1" applyBorder="1" applyAlignment="1" applyProtection="1">
      <alignment horizontal="center" vertical="center" wrapText="1"/>
      <protection locked="0"/>
    </xf>
    <xf numFmtId="0" fontId="12" fillId="0" borderId="37" xfId="0" applyFont="1" applyFill="1" applyBorder="1" applyAlignment="1" applyProtection="1">
      <alignment horizontal="center" vertical="center" wrapText="1"/>
      <protection locked="0"/>
    </xf>
    <xf numFmtId="0" fontId="12" fillId="0" borderId="38" xfId="0" applyFont="1" applyFill="1" applyBorder="1" applyAlignment="1" applyProtection="1">
      <alignment horizontal="center" vertical="center" wrapText="1"/>
      <protection locked="0"/>
    </xf>
    <xf numFmtId="0" fontId="12" fillId="33" borderId="39" xfId="0" applyFont="1" applyFill="1" applyBorder="1" applyAlignment="1" applyProtection="1">
      <alignment horizontal="center" vertical="center" wrapText="1"/>
      <protection locked="0"/>
    </xf>
    <xf numFmtId="0" fontId="12" fillId="35" borderId="40" xfId="0" applyFont="1" applyFill="1" applyBorder="1" applyAlignment="1" applyProtection="1">
      <alignment horizontal="center" vertical="center" wrapText="1"/>
      <protection locked="0"/>
    </xf>
    <xf numFmtId="0" fontId="12" fillId="33" borderId="40" xfId="0" applyFont="1" applyFill="1" applyBorder="1" applyAlignment="1" applyProtection="1">
      <alignment horizontal="center" vertical="center" wrapText="1"/>
      <protection locked="0"/>
    </xf>
    <xf numFmtId="0" fontId="12" fillId="35" borderId="41" xfId="0" applyFont="1" applyFill="1" applyBorder="1" applyAlignment="1" applyProtection="1">
      <alignment horizontal="center" vertical="center" wrapText="1"/>
      <protection locked="0"/>
    </xf>
    <xf numFmtId="0" fontId="12" fillId="33" borderId="42" xfId="0" applyFont="1" applyFill="1" applyBorder="1" applyAlignment="1" applyProtection="1">
      <alignment horizontal="center" vertical="center" wrapText="1"/>
      <protection locked="0"/>
    </xf>
    <xf numFmtId="0" fontId="12" fillId="35" borderId="40" xfId="0" applyFont="1" applyFill="1" applyBorder="1" applyAlignment="1" applyProtection="1">
      <alignment horizontal="center" vertical="center" wrapText="1"/>
      <protection locked="0"/>
    </xf>
    <xf numFmtId="0" fontId="12" fillId="33" borderId="40" xfId="0" applyFont="1" applyFill="1" applyBorder="1" applyAlignment="1" applyProtection="1">
      <alignment horizontal="center" vertical="center" wrapText="1"/>
      <protection locked="0"/>
    </xf>
    <xf numFmtId="0" fontId="12" fillId="35" borderId="43" xfId="0" applyFont="1" applyFill="1" applyBorder="1" applyAlignment="1" applyProtection="1">
      <alignment horizontal="center" vertical="center" wrapText="1"/>
      <protection locked="0"/>
    </xf>
    <xf numFmtId="0" fontId="12" fillId="33" borderId="22" xfId="0" applyFont="1" applyFill="1" applyBorder="1" applyAlignment="1" applyProtection="1">
      <alignment horizontal="center" vertical="center" wrapText="1"/>
      <protection locked="0"/>
    </xf>
    <xf numFmtId="0" fontId="13" fillId="0" borderId="19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 applyProtection="1">
      <alignment horizontal="center" vertical="center" wrapText="1"/>
      <protection locked="0"/>
    </xf>
    <xf numFmtId="0" fontId="3" fillId="33" borderId="1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3" fillId="35" borderId="17" xfId="0" applyFont="1" applyFill="1" applyBorder="1" applyAlignment="1" applyProtection="1">
      <alignment horizontal="center" vertical="center" wrapText="1"/>
      <protection locked="0"/>
    </xf>
    <xf numFmtId="0" fontId="3" fillId="33" borderId="22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3" fillId="0" borderId="24" xfId="0" applyFont="1" applyFill="1" applyBorder="1" applyAlignment="1" applyProtection="1">
      <alignment horizontal="center" vertical="center" wrapText="1"/>
      <protection locked="0"/>
    </xf>
    <xf numFmtId="0" fontId="11" fillId="0" borderId="24" xfId="0" applyFont="1" applyFill="1" applyBorder="1" applyAlignment="1" applyProtection="1">
      <alignment horizontal="center" vertical="center" wrapText="1"/>
      <protection locked="0"/>
    </xf>
    <xf numFmtId="0" fontId="3" fillId="0" borderId="25" xfId="0" applyFont="1" applyFill="1" applyBorder="1" applyAlignment="1" applyProtection="1">
      <alignment horizontal="center" vertical="center" wrapText="1"/>
      <protection locked="0"/>
    </xf>
    <xf numFmtId="0" fontId="3" fillId="33" borderId="12" xfId="0" applyFont="1" applyFill="1" applyBorder="1" applyAlignment="1" applyProtection="1">
      <alignment horizontal="center" vertical="center" wrapText="1"/>
      <protection locked="0"/>
    </xf>
    <xf numFmtId="0" fontId="11" fillId="33" borderId="12" xfId="0" applyFont="1" applyFill="1" applyBorder="1" applyAlignment="1" applyProtection="1">
      <alignment horizontal="center" vertical="center" wrapText="1"/>
      <protection locked="0"/>
    </xf>
    <xf numFmtId="0" fontId="3" fillId="33" borderId="27" xfId="0" applyFont="1" applyFill="1" applyBorder="1" applyAlignment="1" applyProtection="1">
      <alignment horizontal="center" vertical="center" wrapText="1"/>
      <protection locked="0"/>
    </xf>
    <xf numFmtId="0" fontId="3" fillId="35" borderId="15" xfId="0" applyFont="1" applyFill="1" applyBorder="1" applyAlignment="1" applyProtection="1">
      <alignment horizontal="center" vertical="center" wrapText="1"/>
      <protection locked="0"/>
    </xf>
    <xf numFmtId="0" fontId="3" fillId="33" borderId="15" xfId="0" applyFont="1" applyFill="1" applyBorder="1" applyAlignment="1" applyProtection="1">
      <alignment horizontal="center" vertical="center" wrapText="1"/>
      <protection locked="0"/>
    </xf>
    <xf numFmtId="0" fontId="3" fillId="35" borderId="32" xfId="0" applyFont="1" applyFill="1" applyBorder="1" applyAlignment="1" applyProtection="1">
      <alignment horizontal="center" vertical="center" wrapText="1"/>
      <protection locked="0"/>
    </xf>
    <xf numFmtId="0" fontId="3" fillId="33" borderId="34" xfId="0" applyFont="1" applyFill="1" applyBorder="1" applyAlignment="1" applyProtection="1">
      <alignment horizontal="center" vertical="center" wrapText="1"/>
      <protection locked="0"/>
    </xf>
    <xf numFmtId="0" fontId="3" fillId="35" borderId="35" xfId="0" applyFont="1" applyFill="1" applyBorder="1" applyAlignment="1" applyProtection="1">
      <alignment horizontal="center" vertical="center" wrapText="1"/>
      <protection locked="0"/>
    </xf>
    <xf numFmtId="0" fontId="3" fillId="33" borderId="20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3" fillId="33" borderId="14" xfId="0" applyFont="1" applyFill="1" applyBorder="1" applyAlignment="1" applyProtection="1">
      <alignment horizontal="center" vertical="center" wrapText="1"/>
      <protection locked="0"/>
    </xf>
    <xf numFmtId="0" fontId="3" fillId="35" borderId="14" xfId="0" applyFont="1" applyFill="1" applyBorder="1" applyAlignment="1" applyProtection="1">
      <alignment horizontal="center" vertical="center" wrapText="1"/>
      <protection locked="0"/>
    </xf>
    <xf numFmtId="0" fontId="8" fillId="33" borderId="14" xfId="0" applyFont="1" applyFill="1" applyBorder="1" applyAlignment="1">
      <alignment horizontal="center" vertical="center" wrapText="1"/>
    </xf>
    <xf numFmtId="0" fontId="8" fillId="35" borderId="14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 applyProtection="1">
      <alignment horizontal="center" vertical="center" wrapText="1"/>
      <protection locked="0"/>
    </xf>
    <xf numFmtId="0" fontId="10" fillId="0" borderId="18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>
      <alignment horizontal="center" vertical="center" wrapText="1"/>
    </xf>
    <xf numFmtId="0" fontId="8" fillId="35" borderId="33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0" fontId="3" fillId="35" borderId="33" xfId="0" applyFont="1" applyFill="1" applyBorder="1" applyAlignment="1" applyProtection="1">
      <alignment horizontal="center" vertical="center" wrapText="1"/>
      <protection locked="0"/>
    </xf>
    <xf numFmtId="0" fontId="3" fillId="0" borderId="34" xfId="0" applyFont="1" applyFill="1" applyBorder="1" applyAlignment="1" applyProtection="1">
      <alignment horizontal="center" vertical="center" wrapText="1"/>
      <protection locked="0"/>
    </xf>
    <xf numFmtId="0" fontId="3" fillId="35" borderId="28" xfId="0" applyFont="1" applyFill="1" applyBorder="1" applyAlignment="1" applyProtection="1">
      <alignment horizontal="center" vertical="center" wrapText="1"/>
      <protection locked="0"/>
    </xf>
    <xf numFmtId="0" fontId="3" fillId="35" borderId="13" xfId="0" applyFont="1" applyFill="1" applyBorder="1" applyAlignment="1" applyProtection="1">
      <alignment horizontal="center" vertical="center" wrapText="1"/>
      <protection locked="0"/>
    </xf>
    <xf numFmtId="0" fontId="3" fillId="35" borderId="29" xfId="0" applyFont="1" applyFill="1" applyBorder="1" applyAlignment="1" applyProtection="1">
      <alignment horizontal="center" vertical="center" wrapText="1"/>
      <protection locked="0"/>
    </xf>
    <xf numFmtId="0" fontId="5" fillId="33" borderId="0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 applyProtection="1">
      <alignment horizontal="center" vertical="center" wrapText="1"/>
      <protection locked="0"/>
    </xf>
    <xf numFmtId="0" fontId="3" fillId="0" borderId="45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 applyProtection="1">
      <alignment horizontal="center" vertical="center" wrapText="1"/>
      <protection locked="0"/>
    </xf>
    <xf numFmtId="0" fontId="3" fillId="33" borderId="47" xfId="0" applyFont="1" applyFill="1" applyBorder="1" applyAlignment="1" applyProtection="1">
      <alignment horizontal="center" vertical="center" wrapText="1"/>
      <protection locked="0"/>
    </xf>
    <xf numFmtId="0" fontId="2" fillId="33" borderId="44" xfId="0" applyFont="1" applyFill="1" applyBorder="1" applyAlignment="1" applyProtection="1">
      <alignment horizontal="center" vertical="center" wrapText="1"/>
      <protection locked="0"/>
    </xf>
    <xf numFmtId="0" fontId="3" fillId="33" borderId="45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 applyProtection="1">
      <alignment horizontal="center" vertical="center" wrapText="1"/>
      <protection locked="0"/>
    </xf>
    <xf numFmtId="0" fontId="3" fillId="33" borderId="49" xfId="0" applyFont="1" applyFill="1" applyBorder="1" applyAlignment="1">
      <alignment horizontal="center" vertical="center" wrapText="1"/>
    </xf>
    <xf numFmtId="0" fontId="5" fillId="33" borderId="50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right"/>
    </xf>
    <xf numFmtId="0" fontId="2" fillId="0" borderId="51" xfId="0" applyFont="1" applyFill="1" applyBorder="1" applyAlignment="1" applyProtection="1">
      <alignment horizontal="center" vertical="center" wrapText="1"/>
      <protection locked="0"/>
    </xf>
    <xf numFmtId="0" fontId="2" fillId="0" borderId="52" xfId="0" applyFont="1" applyFill="1" applyBorder="1" applyAlignment="1" applyProtection="1">
      <alignment horizontal="center" vertical="center" wrapText="1"/>
      <protection locked="0"/>
    </xf>
    <xf numFmtId="0" fontId="3" fillId="0" borderId="52" xfId="0" applyFont="1" applyFill="1" applyBorder="1" applyAlignment="1">
      <alignment horizontal="center" vertical="center" wrapText="1"/>
    </xf>
    <xf numFmtId="0" fontId="2" fillId="33" borderId="51" xfId="0" applyFont="1" applyFill="1" applyBorder="1" applyAlignment="1" applyProtection="1">
      <alignment horizontal="center" vertical="center" wrapText="1"/>
      <protection locked="0"/>
    </xf>
    <xf numFmtId="0" fontId="3" fillId="33" borderId="52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left"/>
    </xf>
    <xf numFmtId="0" fontId="2" fillId="0" borderId="51" xfId="0" applyFont="1" applyBorder="1" applyAlignment="1" applyProtection="1">
      <alignment horizontal="center" vertical="center" wrapText="1"/>
      <protection locked="0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2" fillId="33" borderId="14" xfId="0" applyFont="1" applyFill="1" applyBorder="1" applyAlignment="1" applyProtection="1">
      <alignment horizontal="center" vertical="center" wrapText="1"/>
      <protection locked="0"/>
    </xf>
    <xf numFmtId="0" fontId="3" fillId="33" borderId="5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 applyProtection="1">
      <alignment horizontal="center" vertical="center" wrapText="1"/>
      <protection locked="0"/>
    </xf>
    <xf numFmtId="0" fontId="3" fillId="33" borderId="15" xfId="0" applyFont="1" applyFill="1" applyBorder="1" applyAlignment="1" applyProtection="1">
      <alignment horizontal="center" vertical="center" wrapText="1"/>
      <protection locked="0"/>
    </xf>
    <xf numFmtId="0" fontId="5" fillId="33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54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 applyProtection="1">
      <alignment horizontal="center" vertical="center" wrapText="1"/>
      <protection locked="0"/>
    </xf>
    <xf numFmtId="0" fontId="3" fillId="33" borderId="33" xfId="0" applyFont="1" applyFill="1" applyBorder="1" applyAlignment="1">
      <alignment horizontal="center" vertical="center" wrapText="1"/>
    </xf>
    <xf numFmtId="0" fontId="3" fillId="33" borderId="55" xfId="0" applyFont="1" applyFill="1" applyBorder="1" applyAlignment="1">
      <alignment horizontal="center" vertical="center" wrapText="1"/>
    </xf>
    <xf numFmtId="0" fontId="2" fillId="0" borderId="56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2" fillId="33" borderId="11" xfId="0" applyFont="1" applyFill="1" applyBorder="1" applyAlignment="1" applyProtection="1">
      <alignment horizontal="center" vertical="center" wrapText="1"/>
      <protection locked="0"/>
    </xf>
    <xf numFmtId="0" fontId="3" fillId="33" borderId="16" xfId="0" applyFont="1" applyFill="1" applyBorder="1" applyAlignment="1">
      <alignment horizontal="center" vertical="center" wrapText="1"/>
    </xf>
    <xf numFmtId="0" fontId="3" fillId="33" borderId="59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>
      <alignment horizontal="center" vertical="center" wrapText="1"/>
    </xf>
    <xf numFmtId="0" fontId="3" fillId="33" borderId="60" xfId="0" applyFont="1" applyFill="1" applyBorder="1" applyAlignment="1">
      <alignment horizontal="center" vertical="center" wrapText="1"/>
    </xf>
    <xf numFmtId="0" fontId="3" fillId="33" borderId="61" xfId="0" applyFont="1" applyFill="1" applyBorder="1" applyAlignment="1" applyProtection="1">
      <alignment horizontal="center" vertical="center" wrapText="1"/>
      <protection locked="0"/>
    </xf>
    <xf numFmtId="0" fontId="2" fillId="33" borderId="62" xfId="0" applyFont="1" applyFill="1" applyBorder="1" applyAlignment="1" applyProtection="1">
      <alignment horizontal="center" vertical="center" wrapText="1"/>
      <protection locked="0"/>
    </xf>
    <xf numFmtId="0" fontId="3" fillId="33" borderId="63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2" fillId="33" borderId="52" xfId="0" applyFont="1" applyFill="1" applyBorder="1" applyAlignment="1" applyProtection="1">
      <alignment horizontal="center" vertical="center" wrapText="1"/>
      <protection locked="0"/>
    </xf>
    <xf numFmtId="0" fontId="12" fillId="36" borderId="64" xfId="0" applyFont="1" applyFill="1" applyBorder="1" applyAlignment="1" applyProtection="1">
      <alignment horizontal="center" vertical="center" wrapText="1"/>
      <protection locked="0"/>
    </xf>
    <xf numFmtId="0" fontId="12" fillId="36" borderId="30" xfId="0" applyFont="1" applyFill="1" applyBorder="1" applyAlignment="1" applyProtection="1">
      <alignment horizontal="center" vertical="center" wrapText="1"/>
      <protection locked="0"/>
    </xf>
    <xf numFmtId="0" fontId="12" fillId="37" borderId="18" xfId="0" applyFont="1" applyFill="1" applyBorder="1" applyAlignment="1" applyProtection="1">
      <alignment horizontal="center" vertical="center" wrapText="1"/>
      <protection locked="0"/>
    </xf>
    <xf numFmtId="0" fontId="12" fillId="37" borderId="10" xfId="0" applyFont="1" applyFill="1" applyBorder="1" applyAlignment="1" applyProtection="1">
      <alignment horizontal="center" vertical="center" wrapText="1"/>
      <protection locked="0"/>
    </xf>
    <xf numFmtId="0" fontId="13" fillId="37" borderId="10" xfId="0" applyFont="1" applyFill="1" applyBorder="1" applyAlignment="1">
      <alignment horizontal="center" vertical="center" wrapText="1"/>
    </xf>
    <xf numFmtId="0" fontId="12" fillId="37" borderId="19" xfId="0" applyFont="1" applyFill="1" applyBorder="1" applyAlignment="1" applyProtection="1">
      <alignment horizontal="center" vertical="center" wrapText="1"/>
      <protection locked="0"/>
    </xf>
    <xf numFmtId="0" fontId="10" fillId="37" borderId="18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 applyProtection="1">
      <alignment horizontal="center" vertical="center" wrapText="1"/>
      <protection locked="0"/>
    </xf>
    <xf numFmtId="0" fontId="10" fillId="37" borderId="10" xfId="0" applyFont="1" applyFill="1" applyBorder="1" applyAlignment="1">
      <alignment horizontal="center" vertical="center" wrapText="1"/>
    </xf>
    <xf numFmtId="0" fontId="11" fillId="37" borderId="10" xfId="0" applyFont="1" applyFill="1" applyBorder="1" applyAlignment="1" applyProtection="1">
      <alignment horizontal="center" vertical="center" wrapText="1"/>
      <protection locked="0"/>
    </xf>
    <xf numFmtId="0" fontId="3" fillId="37" borderId="18" xfId="0" applyFont="1" applyFill="1" applyBorder="1" applyAlignment="1" applyProtection="1">
      <alignment horizontal="center" vertical="center" wrapText="1"/>
      <protection locked="0"/>
    </xf>
    <xf numFmtId="0" fontId="3" fillId="36" borderId="18" xfId="0" applyFont="1" applyFill="1" applyBorder="1" applyAlignment="1" applyProtection="1">
      <alignment horizontal="center" vertical="center" wrapText="1"/>
      <protection locked="0"/>
    </xf>
    <xf numFmtId="0" fontId="3" fillId="36" borderId="10" xfId="0" applyFont="1" applyFill="1" applyBorder="1" applyAlignment="1" applyProtection="1">
      <alignment horizontal="center" vertical="center" wrapText="1"/>
      <protection locked="0"/>
    </xf>
    <xf numFmtId="0" fontId="3" fillId="37" borderId="19" xfId="0" applyFont="1" applyFill="1" applyBorder="1" applyAlignment="1" applyProtection="1">
      <alignment horizontal="center" vertical="center" wrapText="1"/>
      <protection locked="0"/>
    </xf>
    <xf numFmtId="0" fontId="3" fillId="36" borderId="19" xfId="0" applyFont="1" applyFill="1" applyBorder="1" applyAlignment="1" applyProtection="1">
      <alignment horizontal="center" vertical="center" wrapText="1"/>
      <protection locked="0"/>
    </xf>
    <xf numFmtId="0" fontId="3" fillId="36" borderId="64" xfId="0" applyFont="1" applyFill="1" applyBorder="1" applyAlignment="1" applyProtection="1">
      <alignment horizontal="center" vertical="center" wrapText="1"/>
      <protection locked="0"/>
    </xf>
    <xf numFmtId="0" fontId="3" fillId="36" borderId="30" xfId="0" applyFont="1" applyFill="1" applyBorder="1" applyAlignment="1" applyProtection="1">
      <alignment horizontal="center" vertical="center" wrapText="1"/>
      <protection locked="0"/>
    </xf>
    <xf numFmtId="0" fontId="3" fillId="36" borderId="31" xfId="0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552450</xdr:colOff>
      <xdr:row>2</xdr:row>
      <xdr:rowOff>209550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858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0</xdr:row>
      <xdr:rowOff>76200</xdr:rowOff>
    </xdr:from>
    <xdr:to>
      <xdr:col>14</xdr:col>
      <xdr:colOff>609600</xdr:colOff>
      <xdr:row>1</xdr:row>
      <xdr:rowOff>219075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77950" y="76200"/>
          <a:ext cx="12287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619125</xdr:colOff>
      <xdr:row>0</xdr:row>
      <xdr:rowOff>161925</xdr:rowOff>
    </xdr:from>
    <xdr:to>
      <xdr:col>7</xdr:col>
      <xdr:colOff>342900</xdr:colOff>
      <xdr:row>1</xdr:row>
      <xdr:rowOff>38100</xdr:rowOff>
    </xdr:to>
    <xdr:sp>
      <xdr:nvSpPr>
        <xdr:cNvPr id="3" name="WordArt 4"/>
        <xdr:cNvSpPr>
          <a:spLocks/>
        </xdr:cNvSpPr>
      </xdr:nvSpPr>
      <xdr:spPr>
        <a:xfrm>
          <a:off x="3743325" y="161925"/>
          <a:ext cx="6629400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ФЕДЕРАЦИЯ МОТОЦИКЛЕТНОГО СПОРТА РОССИИ</a:t>
          </a:r>
        </a:p>
      </xdr:txBody>
    </xdr:sp>
    <xdr:clientData/>
  </xdr:twoCellAnchor>
  <xdr:twoCellAnchor editAs="oneCell">
    <xdr:from>
      <xdr:col>9</xdr:col>
      <xdr:colOff>447675</xdr:colOff>
      <xdr:row>0</xdr:row>
      <xdr:rowOff>95250</xdr:rowOff>
    </xdr:from>
    <xdr:to>
      <xdr:col>12</xdr:col>
      <xdr:colOff>200025</xdr:colOff>
      <xdr:row>1</xdr:row>
      <xdr:rowOff>266700</xdr:rowOff>
    </xdr:to>
    <xdr:pic>
      <xdr:nvPicPr>
        <xdr:cNvPr id="4" name="Рисунок 4" descr="LIQUI MOLY — моторные масла и автохимия из Германии.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811000" y="95250"/>
          <a:ext cx="1752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2</xdr:col>
      <xdr:colOff>266700</xdr:colOff>
      <xdr:row>2</xdr:row>
      <xdr:rowOff>133350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5811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352425</xdr:colOff>
      <xdr:row>0</xdr:row>
      <xdr:rowOff>142875</xdr:rowOff>
    </xdr:from>
    <xdr:to>
      <xdr:col>14</xdr:col>
      <xdr:colOff>247650</xdr:colOff>
      <xdr:row>1</xdr:row>
      <xdr:rowOff>76200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82600" y="142875"/>
          <a:ext cx="1228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438150</xdr:colOff>
      <xdr:row>0</xdr:row>
      <xdr:rowOff>142875</xdr:rowOff>
    </xdr:from>
    <xdr:to>
      <xdr:col>7</xdr:col>
      <xdr:colOff>85725</xdr:colOff>
      <xdr:row>1</xdr:row>
      <xdr:rowOff>19050</xdr:rowOff>
    </xdr:to>
    <xdr:sp>
      <xdr:nvSpPr>
        <xdr:cNvPr id="3" name="WordArt 4"/>
        <xdr:cNvSpPr>
          <a:spLocks/>
        </xdr:cNvSpPr>
      </xdr:nvSpPr>
      <xdr:spPr>
        <a:xfrm>
          <a:off x="3486150" y="142875"/>
          <a:ext cx="6096000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ФЕДЕРАЦИЯ МОТОЦИКЛЕТНОГО СПОРТА РОССИИ</a:t>
          </a:r>
        </a:p>
      </xdr:txBody>
    </xdr:sp>
    <xdr:clientData/>
  </xdr:twoCellAnchor>
  <xdr:twoCellAnchor editAs="oneCell">
    <xdr:from>
      <xdr:col>9</xdr:col>
      <xdr:colOff>352425</xdr:colOff>
      <xdr:row>0</xdr:row>
      <xdr:rowOff>161925</xdr:rowOff>
    </xdr:from>
    <xdr:to>
      <xdr:col>12</xdr:col>
      <xdr:colOff>104775</xdr:colOff>
      <xdr:row>2</xdr:row>
      <xdr:rowOff>28575</xdr:rowOff>
    </xdr:to>
    <xdr:pic>
      <xdr:nvPicPr>
        <xdr:cNvPr id="4" name="Рисунок 4" descr="LIQUI MOLY — моторные масла и автохимия из Германии.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182350" y="161925"/>
          <a:ext cx="1752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2</xdr:col>
      <xdr:colOff>438150</xdr:colOff>
      <xdr:row>3</xdr:row>
      <xdr:rowOff>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7526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314325</xdr:colOff>
      <xdr:row>0</xdr:row>
      <xdr:rowOff>152400</xdr:rowOff>
    </xdr:from>
    <xdr:to>
      <xdr:col>15</xdr:col>
      <xdr:colOff>876300</xdr:colOff>
      <xdr:row>1</xdr:row>
      <xdr:rowOff>85725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35200" y="152400"/>
          <a:ext cx="1228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438150</xdr:colOff>
      <xdr:row>0</xdr:row>
      <xdr:rowOff>142875</xdr:rowOff>
    </xdr:from>
    <xdr:to>
      <xdr:col>9</xdr:col>
      <xdr:colOff>542925</xdr:colOff>
      <xdr:row>1</xdr:row>
      <xdr:rowOff>19050</xdr:rowOff>
    </xdr:to>
    <xdr:sp>
      <xdr:nvSpPr>
        <xdr:cNvPr id="3" name="WordArt 4"/>
        <xdr:cNvSpPr>
          <a:spLocks/>
        </xdr:cNvSpPr>
      </xdr:nvSpPr>
      <xdr:spPr>
        <a:xfrm>
          <a:off x="3486150" y="142875"/>
          <a:ext cx="8343900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ФЕДЕРАЦИЯ МОТОЦИКЛЕТНОГО СПОРТА РОССИИ</a:t>
          </a:r>
        </a:p>
      </xdr:txBody>
    </xdr:sp>
    <xdr:clientData/>
  </xdr:twoCellAnchor>
  <xdr:twoCellAnchor editAs="oneCell">
    <xdr:from>
      <xdr:col>10</xdr:col>
      <xdr:colOff>257175</xdr:colOff>
      <xdr:row>0</xdr:row>
      <xdr:rowOff>66675</xdr:rowOff>
    </xdr:from>
    <xdr:to>
      <xdr:col>13</xdr:col>
      <xdr:colOff>9525</xdr:colOff>
      <xdr:row>1</xdr:row>
      <xdr:rowOff>238125</xdr:rowOff>
    </xdr:to>
    <xdr:pic>
      <xdr:nvPicPr>
        <xdr:cNvPr id="4" name="Рисунок 4" descr="LIQUI MOLY — моторные масла и автохимия из Германии.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11050" y="66675"/>
          <a:ext cx="1752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3"/>
  <dimension ref="A1:IV36"/>
  <sheetViews>
    <sheetView view="pageBreakPreview" zoomScale="60" zoomScaleNormal="60" zoomScalePageLayoutView="75" workbookViewId="0" topLeftCell="A4">
      <selection activeCell="L39" sqref="L39"/>
    </sheetView>
  </sheetViews>
  <sheetFormatPr defaultColWidth="0" defaultRowHeight="12.75"/>
  <cols>
    <col min="1" max="1" width="11.00390625" style="20" customWidth="1"/>
    <col min="2" max="2" width="8.7109375" style="20" bestFit="1" customWidth="1"/>
    <col min="3" max="3" width="27.140625" style="20" customWidth="1"/>
    <col min="4" max="4" width="11.28125" style="20" bestFit="1" customWidth="1"/>
    <col min="5" max="5" width="36.421875" style="20" customWidth="1"/>
    <col min="6" max="6" width="40.7109375" style="20" customWidth="1"/>
    <col min="7" max="7" width="15.140625" style="20" customWidth="1"/>
    <col min="8" max="15" width="10.00390625" style="20" customWidth="1"/>
    <col min="16" max="16" width="20.57421875" style="20" customWidth="1"/>
    <col min="17" max="17" width="22.140625" style="3" hidden="1" customWidth="1"/>
    <col min="18" max="18" width="0" style="1" hidden="1" customWidth="1"/>
    <col min="19" max="19" width="7.57421875" style="3" hidden="1" customWidth="1"/>
    <col min="20" max="20" width="12.421875" style="3" hidden="1" customWidth="1"/>
    <col min="21" max="21" width="16.57421875" style="3" hidden="1" customWidth="1"/>
    <col min="22" max="28" width="12.421875" style="3" hidden="1" customWidth="1"/>
    <col min="29" max="30" width="13.140625" style="3" hidden="1" customWidth="1"/>
    <col min="31" max="40" width="12.421875" style="3" hidden="1" customWidth="1"/>
    <col min="41" max="41" width="13.7109375" style="3" hidden="1" customWidth="1"/>
    <col min="42" max="42" width="11.8515625" style="3" hidden="1" customWidth="1"/>
    <col min="43" max="43" width="16.28125" style="3" hidden="1" customWidth="1"/>
    <col min="44" max="51" width="12.00390625" style="3" hidden="1" customWidth="1"/>
    <col min="52" max="53" width="12.7109375" style="3" hidden="1" customWidth="1"/>
    <col min="54" max="63" width="12.00390625" style="3" hidden="1" customWidth="1"/>
    <col min="64" max="64" width="13.28125" style="3" hidden="1" customWidth="1"/>
    <col min="65" max="65" width="13.57421875" style="3" hidden="1" customWidth="1"/>
    <col min="66" max="66" width="19.00390625" style="3" hidden="1" customWidth="1"/>
    <col min="67" max="74" width="12.421875" style="3" hidden="1" customWidth="1"/>
    <col min="75" max="96" width="13.140625" style="3" hidden="1" customWidth="1"/>
    <col min="97" max="106" width="12.421875" style="3" hidden="1" customWidth="1"/>
    <col min="107" max="107" width="13.7109375" style="3" hidden="1" customWidth="1"/>
    <col min="108" max="108" width="12.8515625" style="3" hidden="1" customWidth="1"/>
    <col min="109" max="109" width="18.7109375" style="3" hidden="1" customWidth="1"/>
    <col min="110" max="117" width="12.00390625" style="3" hidden="1" customWidth="1"/>
    <col min="118" max="131" width="12.7109375" style="3" hidden="1" customWidth="1"/>
    <col min="132" max="134" width="12.7109375" style="1" hidden="1" customWidth="1"/>
    <col min="135" max="139" width="12.7109375" style="3" hidden="1" customWidth="1"/>
    <col min="140" max="149" width="12.00390625" style="3" hidden="1" customWidth="1"/>
    <col min="150" max="150" width="13.28125" style="3" hidden="1" customWidth="1"/>
    <col min="151" max="151" width="13.140625" style="3" hidden="1" customWidth="1"/>
    <col min="152" max="152" width="8.7109375" style="4" hidden="1" customWidth="1"/>
    <col min="153" max="153" width="32.00390625" style="4" hidden="1" customWidth="1"/>
    <col min="154" max="154" width="30.57421875" style="4" hidden="1" customWidth="1"/>
    <col min="155" max="155" width="3.7109375" style="4" hidden="1" customWidth="1"/>
    <col min="156" max="156" width="11.7109375" style="4" hidden="1" customWidth="1"/>
    <col min="157" max="157" width="49.7109375" style="3" hidden="1" customWidth="1"/>
    <col min="158" max="158" width="33.140625" style="3" hidden="1" customWidth="1"/>
    <col min="159" max="159" width="51.421875" style="3" hidden="1" customWidth="1"/>
    <col min="160" max="160" width="9.57421875" style="3" hidden="1" customWidth="1"/>
    <col min="161" max="162" width="2.8515625" style="3" hidden="1" customWidth="1"/>
    <col min="163" max="163" width="5.421875" style="3" hidden="1" customWidth="1"/>
    <col min="164" max="164" width="12.421875" style="3" hidden="1" customWidth="1"/>
    <col min="165" max="165" width="16.57421875" style="3" hidden="1" customWidth="1"/>
    <col min="166" max="172" width="12.421875" style="3" hidden="1" customWidth="1"/>
    <col min="173" max="174" width="13.140625" style="3" hidden="1" customWidth="1"/>
    <col min="175" max="184" width="12.421875" style="3" hidden="1" customWidth="1"/>
    <col min="185" max="185" width="13.7109375" style="3" hidden="1" customWidth="1"/>
    <col min="186" max="186" width="13.140625" style="3" hidden="1" customWidth="1"/>
    <col min="187" max="187" width="16.28125" style="3" hidden="1" customWidth="1"/>
    <col min="188" max="195" width="12.00390625" style="3" hidden="1" customWidth="1"/>
    <col min="196" max="197" width="12.7109375" style="3" hidden="1" customWidth="1"/>
    <col min="198" max="207" width="12.00390625" style="3" hidden="1" customWidth="1"/>
    <col min="208" max="208" width="13.28125" style="3" hidden="1" customWidth="1"/>
    <col min="209" max="209" width="13.57421875" style="3" hidden="1" customWidth="1"/>
    <col min="210" max="210" width="19.00390625" style="3" hidden="1" customWidth="1"/>
    <col min="211" max="218" width="12.421875" style="3" hidden="1" customWidth="1"/>
    <col min="219" max="229" width="13.140625" style="3" hidden="1" customWidth="1"/>
    <col min="230" max="230" width="12.421875" style="3" hidden="1" customWidth="1"/>
    <col min="231" max="231" width="13.7109375" style="3" hidden="1" customWidth="1"/>
    <col min="232" max="232" width="13.28125" style="3" hidden="1" customWidth="1"/>
    <col min="233" max="233" width="18.7109375" style="3" hidden="1" customWidth="1"/>
    <col min="234" max="241" width="12.00390625" style="3" hidden="1" customWidth="1"/>
    <col min="242" max="252" width="12.7109375" style="3" hidden="1" customWidth="1"/>
    <col min="253" max="253" width="12.00390625" style="3" hidden="1" customWidth="1"/>
    <col min="254" max="254" width="13.28125" style="3" hidden="1" customWidth="1"/>
    <col min="255" max="255" width="12.7109375" style="3" hidden="1" customWidth="1"/>
    <col min="256" max="16384" width="10.7109375" style="3" hidden="1" customWidth="1"/>
  </cols>
  <sheetData>
    <row r="1" spans="1:19" ht="46.5" customHeight="1">
      <c r="A1" s="194"/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S1" s="2"/>
    </row>
    <row r="2" spans="1:19" ht="24" customHeight="1">
      <c r="A2" s="156" t="s">
        <v>74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S2" s="2"/>
    </row>
    <row r="3" spans="1:19" ht="19.5" customHeight="1">
      <c r="A3" s="157" t="s">
        <v>77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S3" s="5"/>
    </row>
    <row r="4" spans="1:19" ht="18" customHeight="1">
      <c r="A4" s="158" t="s">
        <v>75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26" t="s">
        <v>24</v>
      </c>
      <c r="S4" s="5"/>
    </row>
    <row r="5" spans="1:256" ht="24" customHeight="1">
      <c r="A5" s="146" t="s">
        <v>97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S5" s="4"/>
      <c r="FH5" s="6"/>
      <c r="FI5" s="6"/>
      <c r="FJ5" s="6"/>
      <c r="FK5" s="7"/>
      <c r="FL5" s="7"/>
      <c r="FM5" s="7"/>
      <c r="FN5" s="7"/>
      <c r="FO5" s="8"/>
      <c r="FP5" s="8"/>
      <c r="FQ5" s="8"/>
      <c r="FR5" s="8"/>
      <c r="FS5" s="8"/>
      <c r="FT5" s="8" t="s">
        <v>15</v>
      </c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</row>
    <row r="6" spans="1:256" ht="27" customHeight="1" thickBot="1">
      <c r="A6" s="12"/>
      <c r="B6" s="12"/>
      <c r="C6" s="12"/>
      <c r="D6" s="12"/>
      <c r="E6" s="12"/>
      <c r="F6" s="12"/>
      <c r="G6" s="12"/>
      <c r="H6" s="155" t="s">
        <v>72</v>
      </c>
      <c r="I6" s="155"/>
      <c r="J6" s="155"/>
      <c r="K6" s="155"/>
      <c r="L6" s="155" t="s">
        <v>73</v>
      </c>
      <c r="M6" s="155"/>
      <c r="N6" s="155"/>
      <c r="O6" s="155"/>
      <c r="P6" s="13"/>
      <c r="Q6" s="10"/>
      <c r="S6" s="11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9"/>
    </row>
    <row r="7" spans="1:256" ht="19.5" customHeight="1" thickBot="1">
      <c r="A7" s="163" t="s">
        <v>21</v>
      </c>
      <c r="B7" s="163" t="s">
        <v>0</v>
      </c>
      <c r="C7" s="163" t="s">
        <v>27</v>
      </c>
      <c r="D7" s="163" t="s">
        <v>26</v>
      </c>
      <c r="E7" s="163" t="s">
        <v>18</v>
      </c>
      <c r="F7" s="163" t="s">
        <v>19</v>
      </c>
      <c r="G7" s="163" t="s">
        <v>1</v>
      </c>
      <c r="H7" s="149" t="s">
        <v>2</v>
      </c>
      <c r="I7" s="150"/>
      <c r="J7" s="149" t="s">
        <v>3</v>
      </c>
      <c r="K7" s="150"/>
      <c r="L7" s="149" t="s">
        <v>2</v>
      </c>
      <c r="M7" s="150"/>
      <c r="N7" s="149" t="s">
        <v>3</v>
      </c>
      <c r="O7" s="191"/>
      <c r="P7" s="188" t="s">
        <v>20</v>
      </c>
      <c r="Q7" s="182" t="s">
        <v>13</v>
      </c>
      <c r="S7" s="14"/>
      <c r="FD7" s="4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9"/>
    </row>
    <row r="8" spans="1:256" ht="18.75" customHeight="1">
      <c r="A8" s="164"/>
      <c r="B8" s="195"/>
      <c r="C8" s="195"/>
      <c r="D8" s="164"/>
      <c r="E8" s="164"/>
      <c r="F8" s="195"/>
      <c r="G8" s="164"/>
      <c r="H8" s="151" t="s">
        <v>10</v>
      </c>
      <c r="I8" s="153" t="s">
        <v>25</v>
      </c>
      <c r="J8" s="151" t="s">
        <v>10</v>
      </c>
      <c r="K8" s="153" t="s">
        <v>25</v>
      </c>
      <c r="L8" s="151" t="s">
        <v>10</v>
      </c>
      <c r="M8" s="153" t="s">
        <v>25</v>
      </c>
      <c r="N8" s="151" t="s">
        <v>10</v>
      </c>
      <c r="O8" s="192" t="s">
        <v>25</v>
      </c>
      <c r="P8" s="189"/>
      <c r="Q8" s="183"/>
      <c r="S8" s="14"/>
      <c r="U8" s="3" t="s">
        <v>6</v>
      </c>
      <c r="AQ8" s="3" t="s">
        <v>7</v>
      </c>
      <c r="BN8" s="3" t="s">
        <v>8</v>
      </c>
      <c r="DE8" s="3" t="s">
        <v>9</v>
      </c>
      <c r="EW8" s="4">
        <v>1</v>
      </c>
      <c r="EX8" s="4">
        <v>2</v>
      </c>
      <c r="FH8" s="6"/>
      <c r="FI8" s="6"/>
      <c r="FJ8" s="6"/>
      <c r="FK8" s="7"/>
      <c r="FL8" s="7"/>
      <c r="FM8" s="7"/>
      <c r="FN8" s="7"/>
      <c r="FO8" s="8"/>
      <c r="FP8" s="8"/>
      <c r="FQ8" s="8"/>
      <c r="FR8" s="8"/>
      <c r="FS8" s="8"/>
      <c r="FT8" s="8" t="s">
        <v>15</v>
      </c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</row>
    <row r="9" spans="1:256" ht="19.5" thickBot="1">
      <c r="A9" s="164"/>
      <c r="B9" s="195"/>
      <c r="C9" s="195"/>
      <c r="D9" s="164"/>
      <c r="E9" s="164"/>
      <c r="F9" s="195"/>
      <c r="G9" s="164"/>
      <c r="H9" s="152"/>
      <c r="I9" s="154"/>
      <c r="J9" s="152"/>
      <c r="K9" s="154"/>
      <c r="L9" s="152"/>
      <c r="M9" s="154"/>
      <c r="N9" s="152"/>
      <c r="O9" s="193"/>
      <c r="P9" s="190"/>
      <c r="Q9" s="184"/>
      <c r="S9" s="15"/>
      <c r="T9" s="3">
        <v>1</v>
      </c>
      <c r="U9" s="3">
        <v>2</v>
      </c>
      <c r="V9" s="3">
        <v>3</v>
      </c>
      <c r="W9" s="3">
        <v>4</v>
      </c>
      <c r="X9" s="3">
        <v>5</v>
      </c>
      <c r="Y9" s="3">
        <v>6</v>
      </c>
      <c r="Z9" s="3">
        <v>7</v>
      </c>
      <c r="AA9" s="3">
        <v>8</v>
      </c>
      <c r="AB9" s="3">
        <v>9</v>
      </c>
      <c r="AC9" s="3">
        <v>10</v>
      </c>
      <c r="AD9" s="3">
        <v>11</v>
      </c>
      <c r="AE9" s="3">
        <v>12</v>
      </c>
      <c r="AF9" s="3">
        <v>13</v>
      </c>
      <c r="AG9" s="3">
        <v>14</v>
      </c>
      <c r="AH9" s="3">
        <v>15</v>
      </c>
      <c r="AI9" s="3">
        <v>16</v>
      </c>
      <c r="AJ9" s="3">
        <v>17</v>
      </c>
      <c r="AK9" s="3">
        <v>18</v>
      </c>
      <c r="AL9" s="3">
        <v>19</v>
      </c>
      <c r="AM9" s="3">
        <v>20</v>
      </c>
      <c r="AN9" s="3">
        <v>21</v>
      </c>
      <c r="AO9" s="3" t="s">
        <v>4</v>
      </c>
      <c r="AQ9" s="3">
        <v>1</v>
      </c>
      <c r="AR9" s="3">
        <v>2</v>
      </c>
      <c r="AS9" s="3">
        <v>3</v>
      </c>
      <c r="AT9" s="3">
        <v>4</v>
      </c>
      <c r="AU9" s="3">
        <v>5</v>
      </c>
      <c r="AV9" s="3">
        <v>6</v>
      </c>
      <c r="AW9" s="3">
        <v>7</v>
      </c>
      <c r="AX9" s="3">
        <v>8</v>
      </c>
      <c r="AY9" s="3">
        <v>9</v>
      </c>
      <c r="AZ9" s="3">
        <v>10</v>
      </c>
      <c r="BA9" s="3">
        <v>11</v>
      </c>
      <c r="BB9" s="3">
        <v>12</v>
      </c>
      <c r="BC9" s="3">
        <v>13</v>
      </c>
      <c r="BD9" s="3">
        <v>14</v>
      </c>
      <c r="BE9" s="3">
        <v>15</v>
      </c>
      <c r="BF9" s="3">
        <v>16</v>
      </c>
      <c r="BG9" s="3">
        <v>17</v>
      </c>
      <c r="BH9" s="3">
        <v>18</v>
      </c>
      <c r="BI9" s="3">
        <v>19</v>
      </c>
      <c r="BJ9" s="3">
        <v>20</v>
      </c>
      <c r="BL9" s="3" t="s">
        <v>5</v>
      </c>
      <c r="BN9" s="3">
        <v>1</v>
      </c>
      <c r="BO9" s="3">
        <v>2</v>
      </c>
      <c r="BP9" s="3">
        <v>3</v>
      </c>
      <c r="BQ9" s="3">
        <v>4</v>
      </c>
      <c r="BR9" s="3">
        <v>5</v>
      </c>
      <c r="BS9" s="3">
        <v>6</v>
      </c>
      <c r="BT9" s="3">
        <v>7</v>
      </c>
      <c r="BU9" s="3">
        <v>8</v>
      </c>
      <c r="BV9" s="3">
        <v>9</v>
      </c>
      <c r="BW9" s="3">
        <v>10</v>
      </c>
      <c r="BX9" s="3">
        <v>11</v>
      </c>
      <c r="BY9" s="3">
        <v>12</v>
      </c>
      <c r="BZ9" s="3">
        <v>13</v>
      </c>
      <c r="CA9" s="3">
        <v>14</v>
      </c>
      <c r="CB9" s="3">
        <v>15</v>
      </c>
      <c r="CC9" s="3">
        <v>16</v>
      </c>
      <c r="CD9" s="3">
        <v>17</v>
      </c>
      <c r="CE9" s="3">
        <v>18</v>
      </c>
      <c r="CF9" s="3">
        <v>19</v>
      </c>
      <c r="CG9" s="3">
        <v>20</v>
      </c>
      <c r="CH9" s="3">
        <v>21</v>
      </c>
      <c r="CI9" s="3">
        <v>22</v>
      </c>
      <c r="CJ9" s="3">
        <v>23</v>
      </c>
      <c r="CK9" s="3">
        <v>24</v>
      </c>
      <c r="CL9" s="3">
        <v>25</v>
      </c>
      <c r="CM9" s="3">
        <v>26</v>
      </c>
      <c r="CN9" s="3">
        <v>27</v>
      </c>
      <c r="CO9" s="3">
        <v>28</v>
      </c>
      <c r="CP9" s="3">
        <v>29</v>
      </c>
      <c r="CQ9" s="3">
        <v>30</v>
      </c>
      <c r="CR9" s="3">
        <v>31</v>
      </c>
      <c r="CS9" s="3">
        <v>32</v>
      </c>
      <c r="CT9" s="3">
        <v>33</v>
      </c>
      <c r="CU9" s="3">
        <v>34</v>
      </c>
      <c r="CV9" s="3">
        <v>35</v>
      </c>
      <c r="CW9" s="3">
        <v>36</v>
      </c>
      <c r="CX9" s="3">
        <v>37</v>
      </c>
      <c r="CY9" s="3">
        <v>38</v>
      </c>
      <c r="CZ9" s="3">
        <v>39</v>
      </c>
      <c r="DA9" s="3">
        <v>40</v>
      </c>
      <c r="DE9" s="3">
        <v>1</v>
      </c>
      <c r="DF9" s="3">
        <v>2</v>
      </c>
      <c r="DG9" s="3">
        <v>3</v>
      </c>
      <c r="DH9" s="3">
        <v>4</v>
      </c>
      <c r="DI9" s="3">
        <v>5</v>
      </c>
      <c r="DJ9" s="3">
        <v>6</v>
      </c>
      <c r="DK9" s="3">
        <v>7</v>
      </c>
      <c r="DL9" s="3">
        <v>8</v>
      </c>
      <c r="DM9" s="3">
        <v>9</v>
      </c>
      <c r="DN9" s="3">
        <v>10</v>
      </c>
      <c r="DO9" s="3">
        <v>11</v>
      </c>
      <c r="DP9" s="3">
        <v>12</v>
      </c>
      <c r="DQ9" s="3">
        <v>13</v>
      </c>
      <c r="DR9" s="3">
        <v>14</v>
      </c>
      <c r="DS9" s="3">
        <v>15</v>
      </c>
      <c r="DT9" s="3">
        <v>16</v>
      </c>
      <c r="DU9" s="3">
        <v>17</v>
      </c>
      <c r="DV9" s="3">
        <v>18</v>
      </c>
      <c r="DW9" s="3">
        <v>19</v>
      </c>
      <c r="DX9" s="3">
        <v>20</v>
      </c>
      <c r="DY9" s="3">
        <v>21</v>
      </c>
      <c r="DZ9" s="3">
        <v>22</v>
      </c>
      <c r="EA9" s="3">
        <v>23</v>
      </c>
      <c r="EB9" s="3">
        <v>24</v>
      </c>
      <c r="EC9" s="3">
        <v>25</v>
      </c>
      <c r="ED9" s="3">
        <v>26</v>
      </c>
      <c r="EE9" s="3">
        <v>27</v>
      </c>
      <c r="EF9" s="3">
        <v>28</v>
      </c>
      <c r="EG9" s="3">
        <v>29</v>
      </c>
      <c r="EH9" s="3">
        <v>30</v>
      </c>
      <c r="EI9" s="3">
        <v>31</v>
      </c>
      <c r="EJ9" s="3">
        <v>32</v>
      </c>
      <c r="EK9" s="3">
        <v>33</v>
      </c>
      <c r="EL9" s="3">
        <v>34</v>
      </c>
      <c r="EM9" s="3">
        <v>35</v>
      </c>
      <c r="EN9" s="3">
        <v>36</v>
      </c>
      <c r="EO9" s="3">
        <v>37</v>
      </c>
      <c r="EP9" s="3">
        <v>38</v>
      </c>
      <c r="EQ9" s="3">
        <v>39</v>
      </c>
      <c r="ER9" s="3">
        <v>40</v>
      </c>
      <c r="EZ9" s="4" t="s">
        <v>14</v>
      </c>
      <c r="FA9" s="3" t="s">
        <v>11</v>
      </c>
      <c r="FB9" s="3" t="s">
        <v>12</v>
      </c>
      <c r="FC9" s="16" t="s">
        <v>10</v>
      </c>
      <c r="FE9" s="3" t="s">
        <v>16</v>
      </c>
      <c r="FF9" s="3" t="s">
        <v>17</v>
      </c>
      <c r="FH9" s="8"/>
      <c r="FI9" s="8" t="s">
        <v>6</v>
      </c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 t="s">
        <v>7</v>
      </c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 t="s">
        <v>8</v>
      </c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 t="s">
        <v>9</v>
      </c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9"/>
    </row>
    <row r="10" spans="1:255" s="17" customFormat="1" ht="23.25">
      <c r="A10" s="57">
        <v>1</v>
      </c>
      <c r="B10" s="198">
        <v>67</v>
      </c>
      <c r="C10" s="53" t="s">
        <v>62</v>
      </c>
      <c r="D10" s="62" t="s">
        <v>60</v>
      </c>
      <c r="E10" s="61" t="s">
        <v>35</v>
      </c>
      <c r="F10" s="62" t="s">
        <v>23</v>
      </c>
      <c r="G10" s="61" t="s">
        <v>28</v>
      </c>
      <c r="H10" s="66">
        <v>2</v>
      </c>
      <c r="I10" s="49">
        <v>22</v>
      </c>
      <c r="J10" s="45">
        <v>2</v>
      </c>
      <c r="K10" s="70">
        <v>22</v>
      </c>
      <c r="L10" s="44">
        <v>1</v>
      </c>
      <c r="M10" s="49">
        <v>25</v>
      </c>
      <c r="N10" s="45">
        <v>1</v>
      </c>
      <c r="O10" s="76">
        <v>25</v>
      </c>
      <c r="P10" s="196">
        <f aca="true" t="shared" si="0" ref="P10:P31">SUM(I10+K10+M10+O10)</f>
        <v>94</v>
      </c>
      <c r="Q10" s="35" t="e">
        <f>I10+#REF!</f>
        <v>#REF!</v>
      </c>
      <c r="S10" s="18"/>
      <c r="T10" s="17">
        <f>IF(H10=1,25,0)</f>
        <v>0</v>
      </c>
      <c r="U10" s="17">
        <f>IF(H10=2,22,0)</f>
        <v>22</v>
      </c>
      <c r="V10" s="17">
        <f>IF(H10=3,20,0)</f>
        <v>0</v>
      </c>
      <c r="W10" s="17">
        <f>IF(H10=4,18,0)</f>
        <v>0</v>
      </c>
      <c r="X10" s="17">
        <f>IF(H10=5,16,0)</f>
        <v>0</v>
      </c>
      <c r="Y10" s="17">
        <f>IF(H10=6,15,0)</f>
        <v>0</v>
      </c>
      <c r="Z10" s="17">
        <f>IF(H10=7,14,0)</f>
        <v>0</v>
      </c>
      <c r="AA10" s="17">
        <f>IF(H10=8,13,0)</f>
        <v>0</v>
      </c>
      <c r="AB10" s="17">
        <f>IF(H10=9,12,0)</f>
        <v>0</v>
      </c>
      <c r="AC10" s="17">
        <f>IF(H10=10,11,0)</f>
        <v>0</v>
      </c>
      <c r="AD10" s="17">
        <f>IF(H10=11,10,0)</f>
        <v>0</v>
      </c>
      <c r="AE10" s="17">
        <f>IF(H10=12,9,0)</f>
        <v>0</v>
      </c>
      <c r="AF10" s="17">
        <f>IF(H10=13,8,0)</f>
        <v>0</v>
      </c>
      <c r="AG10" s="17">
        <f>IF(H10=14,7,0)</f>
        <v>0</v>
      </c>
      <c r="AH10" s="17">
        <f>IF(H10=15,6,0)</f>
        <v>0</v>
      </c>
      <c r="AI10" s="17">
        <f>IF(H10=16,5,0)</f>
        <v>0</v>
      </c>
      <c r="AJ10" s="17">
        <f>IF(H10=17,4,0)</f>
        <v>0</v>
      </c>
      <c r="AK10" s="17">
        <f>IF(H10=18,3,0)</f>
        <v>0</v>
      </c>
      <c r="AL10" s="17">
        <f>IF(H10=19,2,0)</f>
        <v>0</v>
      </c>
      <c r="AM10" s="17">
        <f>IF(H10=20,1,0)</f>
        <v>0</v>
      </c>
      <c r="AN10" s="17">
        <f>IF(H10&gt;20,0,0)</f>
        <v>0</v>
      </c>
      <c r="AO10" s="17">
        <f>IF(H10="сх",0,0)</f>
        <v>0</v>
      </c>
      <c r="AP10" s="17">
        <f>SUM(T10:AN10)</f>
        <v>22</v>
      </c>
      <c r="AQ10" s="17" t="e">
        <f>IF(#REF!=1,25,0)</f>
        <v>#REF!</v>
      </c>
      <c r="AR10" s="17" t="e">
        <f>IF(#REF!=2,22,0)</f>
        <v>#REF!</v>
      </c>
      <c r="AS10" s="17" t="e">
        <f>IF(#REF!=3,20,0)</f>
        <v>#REF!</v>
      </c>
      <c r="AT10" s="17" t="e">
        <f>IF(#REF!=4,18,0)</f>
        <v>#REF!</v>
      </c>
      <c r="AU10" s="17" t="e">
        <f>IF(#REF!=5,16,0)</f>
        <v>#REF!</v>
      </c>
      <c r="AV10" s="17" t="e">
        <f>IF(#REF!=6,15,0)</f>
        <v>#REF!</v>
      </c>
      <c r="AW10" s="17" t="e">
        <f>IF(#REF!=7,14,0)</f>
        <v>#REF!</v>
      </c>
      <c r="AX10" s="17" t="e">
        <f>IF(#REF!=8,13,0)</f>
        <v>#REF!</v>
      </c>
      <c r="AY10" s="17" t="e">
        <f>IF(#REF!=9,12,0)</f>
        <v>#REF!</v>
      </c>
      <c r="AZ10" s="17" t="e">
        <f>IF(#REF!=10,11,0)</f>
        <v>#REF!</v>
      </c>
      <c r="BA10" s="17" t="e">
        <f>IF(#REF!=11,10,0)</f>
        <v>#REF!</v>
      </c>
      <c r="BB10" s="17" t="e">
        <f>IF(#REF!=12,9,0)</f>
        <v>#REF!</v>
      </c>
      <c r="BC10" s="17" t="e">
        <f>IF(#REF!=13,8,0)</f>
        <v>#REF!</v>
      </c>
      <c r="BD10" s="17" t="e">
        <f>IF(#REF!=14,7,0)</f>
        <v>#REF!</v>
      </c>
      <c r="BE10" s="17" t="e">
        <f>IF(#REF!=15,6,0)</f>
        <v>#REF!</v>
      </c>
      <c r="BF10" s="17" t="e">
        <f>IF(#REF!=16,5,0)</f>
        <v>#REF!</v>
      </c>
      <c r="BG10" s="17" t="e">
        <f>IF(#REF!=17,4,0)</f>
        <v>#REF!</v>
      </c>
      <c r="BH10" s="17" t="e">
        <f>IF(#REF!=18,3,0)</f>
        <v>#REF!</v>
      </c>
      <c r="BI10" s="17" t="e">
        <f>IF(#REF!=19,2,0)</f>
        <v>#REF!</v>
      </c>
      <c r="BJ10" s="17" t="e">
        <f>IF(#REF!=20,1,0)</f>
        <v>#REF!</v>
      </c>
      <c r="BK10" s="17" t="e">
        <f>IF(#REF!&gt;20,0,0)</f>
        <v>#REF!</v>
      </c>
      <c r="BL10" s="17" t="e">
        <f>IF(#REF!="сх",0,0)</f>
        <v>#REF!</v>
      </c>
      <c r="BM10" s="17" t="e">
        <f>SUM(AQ10:BK10)</f>
        <v>#REF!</v>
      </c>
      <c r="BN10" s="17">
        <f>IF(H10=1,45,0)</f>
        <v>0</v>
      </c>
      <c r="BO10" s="17">
        <f>IF(H10=2,42,0)</f>
        <v>42</v>
      </c>
      <c r="BP10" s="17">
        <f>IF(H10=3,40,0)</f>
        <v>0</v>
      </c>
      <c r="BQ10" s="17">
        <f>IF(H10=4,38,0)</f>
        <v>0</v>
      </c>
      <c r="BR10" s="17">
        <f>IF(H10=5,36,0)</f>
        <v>0</v>
      </c>
      <c r="BS10" s="17">
        <f>IF(H10=6,35,0)</f>
        <v>0</v>
      </c>
      <c r="BT10" s="17">
        <f>IF(H10=7,34,0)</f>
        <v>0</v>
      </c>
      <c r="BU10" s="17">
        <f>IF(H10=8,33,0)</f>
        <v>0</v>
      </c>
      <c r="BV10" s="17">
        <f>IF(H10=9,32,0)</f>
        <v>0</v>
      </c>
      <c r="BW10" s="17">
        <f>IF(H10=10,31,0)</f>
        <v>0</v>
      </c>
      <c r="BX10" s="17">
        <f>IF(H10=11,30,0)</f>
        <v>0</v>
      </c>
      <c r="BY10" s="17">
        <f>IF(H10=12,29,0)</f>
        <v>0</v>
      </c>
      <c r="BZ10" s="17">
        <f>IF(H10=13,28,0)</f>
        <v>0</v>
      </c>
      <c r="CA10" s="17">
        <f>IF(H10=14,27,0)</f>
        <v>0</v>
      </c>
      <c r="CB10" s="17">
        <f>IF(H10=15,26,0)</f>
        <v>0</v>
      </c>
      <c r="CC10" s="17">
        <f>IF(H10=16,25,0)</f>
        <v>0</v>
      </c>
      <c r="CD10" s="17">
        <f>IF(H10=17,24,0)</f>
        <v>0</v>
      </c>
      <c r="CE10" s="17">
        <f>IF(H10=18,23,0)</f>
        <v>0</v>
      </c>
      <c r="CF10" s="17">
        <f>IF(H10=19,22,0)</f>
        <v>0</v>
      </c>
      <c r="CG10" s="17">
        <f>IF(H10=20,21,0)</f>
        <v>0</v>
      </c>
      <c r="CH10" s="17">
        <f>IF(H10=21,20,0)</f>
        <v>0</v>
      </c>
      <c r="CI10" s="17">
        <f>IF(H10=22,19,0)</f>
        <v>0</v>
      </c>
      <c r="CJ10" s="17">
        <f>IF(H10=23,18,0)</f>
        <v>0</v>
      </c>
      <c r="CK10" s="17">
        <f>IF(H10=24,17,0)</f>
        <v>0</v>
      </c>
      <c r="CL10" s="17">
        <f>IF(H10=25,16,0)</f>
        <v>0</v>
      </c>
      <c r="CM10" s="17">
        <f>IF(H10=26,15,0)</f>
        <v>0</v>
      </c>
      <c r="CN10" s="17">
        <f>IF(H10=27,14,0)</f>
        <v>0</v>
      </c>
      <c r="CO10" s="17">
        <f>IF(H10=28,13,0)</f>
        <v>0</v>
      </c>
      <c r="CP10" s="17">
        <f>IF(H10=29,12,0)</f>
        <v>0</v>
      </c>
      <c r="CQ10" s="17">
        <f>IF(H10=30,11,0)</f>
        <v>0</v>
      </c>
      <c r="CR10" s="17">
        <f>IF(H10=31,10,0)</f>
        <v>0</v>
      </c>
      <c r="CS10" s="17">
        <f>IF(H10=32,9,0)</f>
        <v>0</v>
      </c>
      <c r="CT10" s="17">
        <f>IF(H10=33,8,0)</f>
        <v>0</v>
      </c>
      <c r="CU10" s="17">
        <f>IF(H10=34,7,0)</f>
        <v>0</v>
      </c>
      <c r="CV10" s="17">
        <f>IF(H10=35,6,0)</f>
        <v>0</v>
      </c>
      <c r="CW10" s="17">
        <f>IF(H10=36,5,0)</f>
        <v>0</v>
      </c>
      <c r="CX10" s="17">
        <f>IF(H10=37,4,0)</f>
        <v>0</v>
      </c>
      <c r="CY10" s="17">
        <f>IF(H10=38,3,0)</f>
        <v>0</v>
      </c>
      <c r="CZ10" s="17">
        <f>IF(H10=39,2,0)</f>
        <v>0</v>
      </c>
      <c r="DA10" s="17">
        <f>IF(H10=40,1,0)</f>
        <v>0</v>
      </c>
      <c r="DB10" s="17">
        <f>IF(H10&gt;20,0,0)</f>
        <v>0</v>
      </c>
      <c r="DC10" s="17">
        <f>IF(H10="сх",0,0)</f>
        <v>0</v>
      </c>
      <c r="DD10" s="17">
        <f>SUM(BN10:DC10)</f>
        <v>42</v>
      </c>
      <c r="DE10" s="17" t="e">
        <f>IF(#REF!=1,45,0)</f>
        <v>#REF!</v>
      </c>
      <c r="DF10" s="17" t="e">
        <f>IF(#REF!=2,42,0)</f>
        <v>#REF!</v>
      </c>
      <c r="DG10" s="17" t="e">
        <f>IF(#REF!=3,40,0)</f>
        <v>#REF!</v>
      </c>
      <c r="DH10" s="17" t="e">
        <f>IF(#REF!=4,38,0)</f>
        <v>#REF!</v>
      </c>
      <c r="DI10" s="17" t="e">
        <f>IF(#REF!=5,36,0)</f>
        <v>#REF!</v>
      </c>
      <c r="DJ10" s="17" t="e">
        <f>IF(#REF!=6,35,0)</f>
        <v>#REF!</v>
      </c>
      <c r="DK10" s="17" t="e">
        <f>IF(#REF!=7,34,0)</f>
        <v>#REF!</v>
      </c>
      <c r="DL10" s="17" t="e">
        <f>IF(#REF!=8,33,0)</f>
        <v>#REF!</v>
      </c>
      <c r="DM10" s="17" t="e">
        <f>IF(#REF!=9,32,0)</f>
        <v>#REF!</v>
      </c>
      <c r="DN10" s="17" t="e">
        <f>IF(#REF!=10,31,0)</f>
        <v>#REF!</v>
      </c>
      <c r="DO10" s="17" t="e">
        <f>IF(#REF!=11,30,0)</f>
        <v>#REF!</v>
      </c>
      <c r="DP10" s="17" t="e">
        <f>IF(#REF!=12,29,0)</f>
        <v>#REF!</v>
      </c>
      <c r="DQ10" s="17" t="e">
        <f>IF(#REF!=13,28,0)</f>
        <v>#REF!</v>
      </c>
      <c r="DR10" s="17" t="e">
        <f>IF(#REF!=14,27,0)</f>
        <v>#REF!</v>
      </c>
      <c r="DS10" s="17" t="e">
        <f>IF(#REF!=15,26,0)</f>
        <v>#REF!</v>
      </c>
      <c r="DT10" s="17" t="e">
        <f>IF(#REF!=16,25,0)</f>
        <v>#REF!</v>
      </c>
      <c r="DU10" s="17" t="e">
        <f>IF(#REF!=17,24,0)</f>
        <v>#REF!</v>
      </c>
      <c r="DV10" s="17" t="e">
        <f>IF(#REF!=18,23,0)</f>
        <v>#REF!</v>
      </c>
      <c r="DW10" s="17" t="e">
        <f>IF(#REF!=19,22,0)</f>
        <v>#REF!</v>
      </c>
      <c r="DX10" s="17" t="e">
        <f>IF(#REF!=20,21,0)</f>
        <v>#REF!</v>
      </c>
      <c r="DY10" s="17" t="e">
        <f>IF(#REF!=21,20,0)</f>
        <v>#REF!</v>
      </c>
      <c r="DZ10" s="17" t="e">
        <f>IF(#REF!=22,19,0)</f>
        <v>#REF!</v>
      </c>
      <c r="EA10" s="17" t="e">
        <f>IF(#REF!=23,18,0)</f>
        <v>#REF!</v>
      </c>
      <c r="EB10" s="17" t="e">
        <f>IF(#REF!=24,17,0)</f>
        <v>#REF!</v>
      </c>
      <c r="EC10" s="17" t="e">
        <f>IF(#REF!=25,16,0)</f>
        <v>#REF!</v>
      </c>
      <c r="ED10" s="17" t="e">
        <f>IF(#REF!=26,15,0)</f>
        <v>#REF!</v>
      </c>
      <c r="EE10" s="17" t="e">
        <f>IF(#REF!=27,14,0)</f>
        <v>#REF!</v>
      </c>
      <c r="EF10" s="17" t="e">
        <f>IF(#REF!=28,13,0)</f>
        <v>#REF!</v>
      </c>
      <c r="EG10" s="17" t="e">
        <f>IF(#REF!=29,12,0)</f>
        <v>#REF!</v>
      </c>
      <c r="EH10" s="17" t="e">
        <f>IF(#REF!=30,11,0)</f>
        <v>#REF!</v>
      </c>
      <c r="EI10" s="17" t="e">
        <f>IF(#REF!=31,10,0)</f>
        <v>#REF!</v>
      </c>
      <c r="EJ10" s="17" t="e">
        <f>IF(#REF!=32,9,0)</f>
        <v>#REF!</v>
      </c>
      <c r="EK10" s="17" t="e">
        <f>IF(#REF!=33,8,0)</f>
        <v>#REF!</v>
      </c>
      <c r="EL10" s="17" t="e">
        <f>IF(#REF!=34,7,0)</f>
        <v>#REF!</v>
      </c>
      <c r="EM10" s="17" t="e">
        <f>IF(#REF!=35,6,0)</f>
        <v>#REF!</v>
      </c>
      <c r="EN10" s="17" t="e">
        <f>IF(#REF!=36,5,0)</f>
        <v>#REF!</v>
      </c>
      <c r="EO10" s="17" t="e">
        <f>IF(#REF!=37,4,0)</f>
        <v>#REF!</v>
      </c>
      <c r="EP10" s="17" t="e">
        <f>IF(#REF!=38,3,0)</f>
        <v>#REF!</v>
      </c>
      <c r="EQ10" s="17" t="e">
        <f>IF(#REF!=39,2,0)</f>
        <v>#REF!</v>
      </c>
      <c r="ER10" s="17" t="e">
        <f>IF(#REF!=40,1,0)</f>
        <v>#REF!</v>
      </c>
      <c r="ES10" s="17" t="e">
        <f>IF(#REF!&gt;20,0,0)</f>
        <v>#REF!</v>
      </c>
      <c r="ET10" s="17" t="e">
        <f>IF(#REF!="сх",0,0)</f>
        <v>#REF!</v>
      </c>
      <c r="EU10" s="17" t="e">
        <f>SUM(DE10:ET10)</f>
        <v>#REF!</v>
      </c>
      <c r="EW10" s="17">
        <f>IF(H10="сх","ноль",IF(H10&gt;0,H10,"Ноль"))</f>
        <v>2</v>
      </c>
      <c r="EX10" s="17" t="e">
        <f>IF(#REF!="сх","ноль",IF(#REF!&gt;0,#REF!,"Ноль"))</f>
        <v>#REF!</v>
      </c>
      <c r="EZ10" s="17" t="e">
        <f>MIN(EW10,EX10)</f>
        <v>#REF!</v>
      </c>
      <c r="FA10" s="17" t="e">
        <f>IF(P10=#REF!,IF(#REF!&lt;#REF!,#REF!,FE10),#REF!)</f>
        <v>#REF!</v>
      </c>
      <c r="FB10" s="17" t="e">
        <f>IF(P10=#REF!,IF(#REF!&lt;#REF!,0,1))</f>
        <v>#REF!</v>
      </c>
      <c r="FC10" s="17" t="e">
        <f>IF(AND(EZ10&gt;=21,EZ10&lt;&gt;0),EZ10,IF(P10&lt;#REF!,"СТОП",FA10+FB10))</f>
        <v>#REF!</v>
      </c>
      <c r="FE10" s="17">
        <v>15</v>
      </c>
      <c r="FF10" s="17">
        <v>16</v>
      </c>
      <c r="FH10" s="19">
        <f>IF(H10=1,25,0)</f>
        <v>0</v>
      </c>
      <c r="FI10" s="19">
        <f>IF(H10=2,22,0)</f>
        <v>22</v>
      </c>
      <c r="FJ10" s="19">
        <f>IF(H10=3,20,0)</f>
        <v>0</v>
      </c>
      <c r="FK10" s="19">
        <f>IF(H10=4,18,0)</f>
        <v>0</v>
      </c>
      <c r="FL10" s="19">
        <f>IF(H10=5,16,0)</f>
        <v>0</v>
      </c>
      <c r="FM10" s="19">
        <f>IF(H10=6,15,0)</f>
        <v>0</v>
      </c>
      <c r="FN10" s="19">
        <f>IF(H10=7,14,0)</f>
        <v>0</v>
      </c>
      <c r="FO10" s="19">
        <f>IF(H10=8,13,0)</f>
        <v>0</v>
      </c>
      <c r="FP10" s="19">
        <f>IF(H10=9,12,0)</f>
        <v>0</v>
      </c>
      <c r="FQ10" s="19">
        <f>IF(H10=10,11,0)</f>
        <v>0</v>
      </c>
      <c r="FR10" s="19">
        <f>IF(H10=11,10,0)</f>
        <v>0</v>
      </c>
      <c r="FS10" s="19">
        <f>IF(H10=12,9,0)</f>
        <v>0</v>
      </c>
      <c r="FT10" s="19">
        <f>IF(H10=13,8,0)</f>
        <v>0</v>
      </c>
      <c r="FU10" s="19">
        <f>IF(H10=14,7,0)</f>
        <v>0</v>
      </c>
      <c r="FV10" s="19">
        <f>IF(H10=15,6,0)</f>
        <v>0</v>
      </c>
      <c r="FW10" s="19">
        <f>IF(H10=16,5,0)</f>
        <v>0</v>
      </c>
      <c r="FX10" s="19">
        <f>IF(H10=17,4,0)</f>
        <v>0</v>
      </c>
      <c r="FY10" s="19">
        <f>IF(H10=18,3,0)</f>
        <v>0</v>
      </c>
      <c r="FZ10" s="19">
        <f>IF(H10=19,2,0)</f>
        <v>0</v>
      </c>
      <c r="GA10" s="19">
        <f>IF(H10=20,1,0)</f>
        <v>0</v>
      </c>
      <c r="GB10" s="19">
        <f>IF(H10&gt;20,0,0)</f>
        <v>0</v>
      </c>
      <c r="GC10" s="19">
        <f>IF(H10="сх",0,0)</f>
        <v>0</v>
      </c>
      <c r="GD10" s="19">
        <f>SUM(FH10:GC10)</f>
        <v>22</v>
      </c>
      <c r="GE10" s="19" t="e">
        <f>IF(#REF!=1,25,0)</f>
        <v>#REF!</v>
      </c>
      <c r="GF10" s="19" t="e">
        <f>IF(#REF!=2,22,0)</f>
        <v>#REF!</v>
      </c>
      <c r="GG10" s="19" t="e">
        <f>IF(#REF!=3,20,0)</f>
        <v>#REF!</v>
      </c>
      <c r="GH10" s="19" t="e">
        <f>IF(#REF!=4,18,0)</f>
        <v>#REF!</v>
      </c>
      <c r="GI10" s="19" t="e">
        <f>IF(#REF!=5,16,0)</f>
        <v>#REF!</v>
      </c>
      <c r="GJ10" s="19" t="e">
        <f>IF(#REF!=6,15,0)</f>
        <v>#REF!</v>
      </c>
      <c r="GK10" s="19" t="e">
        <f>IF(#REF!=7,14,0)</f>
        <v>#REF!</v>
      </c>
      <c r="GL10" s="19" t="e">
        <f>IF(#REF!=8,13,0)</f>
        <v>#REF!</v>
      </c>
      <c r="GM10" s="19" t="e">
        <f>IF(#REF!=9,12,0)</f>
        <v>#REF!</v>
      </c>
      <c r="GN10" s="19" t="e">
        <f>IF(#REF!=10,11,0)</f>
        <v>#REF!</v>
      </c>
      <c r="GO10" s="19" t="e">
        <f>IF(#REF!=11,10,0)</f>
        <v>#REF!</v>
      </c>
      <c r="GP10" s="19" t="e">
        <f>IF(#REF!=12,9,0)</f>
        <v>#REF!</v>
      </c>
      <c r="GQ10" s="19" t="e">
        <f>IF(#REF!=13,8,0)</f>
        <v>#REF!</v>
      </c>
      <c r="GR10" s="19" t="e">
        <f>IF(#REF!=14,7,0)</f>
        <v>#REF!</v>
      </c>
      <c r="GS10" s="19" t="e">
        <f>IF(#REF!=15,6,0)</f>
        <v>#REF!</v>
      </c>
      <c r="GT10" s="19" t="e">
        <f>IF(#REF!=16,5,0)</f>
        <v>#REF!</v>
      </c>
      <c r="GU10" s="19" t="e">
        <f>IF(#REF!=17,4,0)</f>
        <v>#REF!</v>
      </c>
      <c r="GV10" s="19" t="e">
        <f>IF(#REF!=18,3,0)</f>
        <v>#REF!</v>
      </c>
      <c r="GW10" s="19" t="e">
        <f>IF(#REF!=19,2,0)</f>
        <v>#REF!</v>
      </c>
      <c r="GX10" s="19" t="e">
        <f>IF(#REF!=20,1,0)</f>
        <v>#REF!</v>
      </c>
      <c r="GY10" s="19" t="e">
        <f>IF(#REF!&gt;20,0,0)</f>
        <v>#REF!</v>
      </c>
      <c r="GZ10" s="19" t="e">
        <f>IF(#REF!="сх",0,0)</f>
        <v>#REF!</v>
      </c>
      <c r="HA10" s="19" t="e">
        <f>SUM(GE10:GZ10)</f>
        <v>#REF!</v>
      </c>
      <c r="HB10" s="19">
        <f>IF(H10=1,100,0)</f>
        <v>0</v>
      </c>
      <c r="HC10" s="19">
        <f>IF(H10=2,98,0)</f>
        <v>98</v>
      </c>
      <c r="HD10" s="19">
        <f>IF(H10=3,95,0)</f>
        <v>0</v>
      </c>
      <c r="HE10" s="19">
        <f>IF(H10=4,93,0)</f>
        <v>0</v>
      </c>
      <c r="HF10" s="19">
        <f>IF(H10=5,90,0)</f>
        <v>0</v>
      </c>
      <c r="HG10" s="19">
        <f>IF(H10=6,88,0)</f>
        <v>0</v>
      </c>
      <c r="HH10" s="19">
        <f>IF(H10=7,85,0)</f>
        <v>0</v>
      </c>
      <c r="HI10" s="19">
        <f>IF(H10=8,83,0)</f>
        <v>0</v>
      </c>
      <c r="HJ10" s="19">
        <f>IF(H10=9,80,0)</f>
        <v>0</v>
      </c>
      <c r="HK10" s="19">
        <f>IF(H10=10,78,0)</f>
        <v>0</v>
      </c>
      <c r="HL10" s="19">
        <f>IF(H10=11,75,0)</f>
        <v>0</v>
      </c>
      <c r="HM10" s="19">
        <f>IF(H10=12,73,0)</f>
        <v>0</v>
      </c>
      <c r="HN10" s="19">
        <f>IF(H10=13,70,0)</f>
        <v>0</v>
      </c>
      <c r="HO10" s="19">
        <f>IF(H10=14,68,0)</f>
        <v>0</v>
      </c>
      <c r="HP10" s="19">
        <f>IF(H10=15,65,0)</f>
        <v>0</v>
      </c>
      <c r="HQ10" s="19">
        <f>IF(H10=16,63,0)</f>
        <v>0</v>
      </c>
      <c r="HR10" s="19">
        <f>IF(H10=17,60,0)</f>
        <v>0</v>
      </c>
      <c r="HS10" s="19">
        <f>IF(H10=18,58,0)</f>
        <v>0</v>
      </c>
      <c r="HT10" s="19">
        <f>IF(H10=19,55,0)</f>
        <v>0</v>
      </c>
      <c r="HU10" s="19">
        <f>IF(H10=20,53,0)</f>
        <v>0</v>
      </c>
      <c r="HV10" s="19">
        <f>IF(H10&gt;20,0,0)</f>
        <v>0</v>
      </c>
      <c r="HW10" s="19">
        <f>IF(H10="сх",0,0)</f>
        <v>0</v>
      </c>
      <c r="HX10" s="19">
        <f>SUM(HB10:HW10)</f>
        <v>98</v>
      </c>
      <c r="HY10" s="19" t="e">
        <f>IF(#REF!=1,100,0)</f>
        <v>#REF!</v>
      </c>
      <c r="HZ10" s="19" t="e">
        <f>IF(#REF!=2,98,0)</f>
        <v>#REF!</v>
      </c>
      <c r="IA10" s="19" t="e">
        <f>IF(#REF!=3,95,0)</f>
        <v>#REF!</v>
      </c>
      <c r="IB10" s="19" t="e">
        <f>IF(#REF!=4,93,0)</f>
        <v>#REF!</v>
      </c>
      <c r="IC10" s="19" t="e">
        <f>IF(#REF!=5,90,0)</f>
        <v>#REF!</v>
      </c>
      <c r="ID10" s="19" t="e">
        <f>IF(#REF!=6,88,0)</f>
        <v>#REF!</v>
      </c>
      <c r="IE10" s="19" t="e">
        <f>IF(#REF!=7,85,0)</f>
        <v>#REF!</v>
      </c>
      <c r="IF10" s="19" t="e">
        <f>IF(#REF!=8,83,0)</f>
        <v>#REF!</v>
      </c>
      <c r="IG10" s="19" t="e">
        <f>IF(#REF!=9,80,0)</f>
        <v>#REF!</v>
      </c>
      <c r="IH10" s="19" t="e">
        <f>IF(#REF!=10,78,0)</f>
        <v>#REF!</v>
      </c>
      <c r="II10" s="19" t="e">
        <f>IF(#REF!=11,75,0)</f>
        <v>#REF!</v>
      </c>
      <c r="IJ10" s="19" t="e">
        <f>IF(#REF!=12,73,0)</f>
        <v>#REF!</v>
      </c>
      <c r="IK10" s="19" t="e">
        <f>IF(#REF!=13,70,0)</f>
        <v>#REF!</v>
      </c>
      <c r="IL10" s="19" t="e">
        <f>IF(#REF!=14,68,0)</f>
        <v>#REF!</v>
      </c>
      <c r="IM10" s="19" t="e">
        <f>IF(#REF!=15,65,0)</f>
        <v>#REF!</v>
      </c>
      <c r="IN10" s="19" t="e">
        <f>IF(#REF!=16,63,0)</f>
        <v>#REF!</v>
      </c>
      <c r="IO10" s="19" t="e">
        <f>IF(#REF!=17,60,0)</f>
        <v>#REF!</v>
      </c>
      <c r="IP10" s="19" t="e">
        <f>IF(#REF!=18,58,0)</f>
        <v>#REF!</v>
      </c>
      <c r="IQ10" s="19" t="e">
        <f>IF(#REF!=19,55,0)</f>
        <v>#REF!</v>
      </c>
      <c r="IR10" s="19" t="e">
        <f>IF(#REF!=20,53,0)</f>
        <v>#REF!</v>
      </c>
      <c r="IS10" s="19" t="e">
        <f>IF(#REF!&gt;20,0,0)</f>
        <v>#REF!</v>
      </c>
      <c r="IT10" s="19" t="e">
        <f>IF(#REF!="сх",0,0)</f>
        <v>#REF!</v>
      </c>
      <c r="IU10" s="19" t="e">
        <f>SUM(HY10:IT10)</f>
        <v>#REF!</v>
      </c>
    </row>
    <row r="11" spans="1:255" s="17" customFormat="1" ht="46.5">
      <c r="A11" s="58">
        <v>2</v>
      </c>
      <c r="B11" s="199">
        <v>3</v>
      </c>
      <c r="C11" s="54" t="s">
        <v>47</v>
      </c>
      <c r="D11" s="63" t="s">
        <v>48</v>
      </c>
      <c r="E11" s="54" t="s">
        <v>35</v>
      </c>
      <c r="F11" s="63" t="s">
        <v>41</v>
      </c>
      <c r="G11" s="54" t="s">
        <v>33</v>
      </c>
      <c r="H11" s="67">
        <v>1</v>
      </c>
      <c r="I11" s="42">
        <v>25</v>
      </c>
      <c r="J11" s="41">
        <v>1</v>
      </c>
      <c r="K11" s="71">
        <v>25</v>
      </c>
      <c r="L11" s="46">
        <v>2</v>
      </c>
      <c r="M11" s="42">
        <v>22</v>
      </c>
      <c r="N11" s="41" t="s">
        <v>4</v>
      </c>
      <c r="O11" s="77">
        <v>0</v>
      </c>
      <c r="P11" s="197">
        <f t="shared" si="0"/>
        <v>72</v>
      </c>
      <c r="Q11" s="35"/>
      <c r="S11" s="18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</row>
    <row r="12" spans="1:255" s="17" customFormat="1" ht="23.25">
      <c r="A12" s="58">
        <v>3</v>
      </c>
      <c r="B12" s="199">
        <v>27</v>
      </c>
      <c r="C12" s="37" t="s">
        <v>57</v>
      </c>
      <c r="D12" s="64" t="s">
        <v>60</v>
      </c>
      <c r="E12" s="54" t="s">
        <v>56</v>
      </c>
      <c r="F12" s="85" t="s">
        <v>78</v>
      </c>
      <c r="G12" s="55" t="s">
        <v>28</v>
      </c>
      <c r="H12" s="67">
        <v>4</v>
      </c>
      <c r="I12" s="42">
        <v>18</v>
      </c>
      <c r="J12" s="41">
        <v>5</v>
      </c>
      <c r="K12" s="71">
        <v>16</v>
      </c>
      <c r="L12" s="46">
        <v>4</v>
      </c>
      <c r="M12" s="42">
        <v>18</v>
      </c>
      <c r="N12" s="41">
        <v>3</v>
      </c>
      <c r="O12" s="77">
        <v>20</v>
      </c>
      <c r="P12" s="197">
        <f t="shared" si="0"/>
        <v>72</v>
      </c>
      <c r="Q12" s="35"/>
      <c r="S12" s="18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9"/>
      <c r="IU12" s="19"/>
    </row>
    <row r="13" spans="1:255" s="17" customFormat="1" ht="23.25">
      <c r="A13" s="58">
        <v>4</v>
      </c>
      <c r="B13" s="200">
        <v>34</v>
      </c>
      <c r="C13" s="55" t="s">
        <v>49</v>
      </c>
      <c r="D13" s="64" t="s">
        <v>31</v>
      </c>
      <c r="E13" s="55" t="s">
        <v>34</v>
      </c>
      <c r="F13" s="63" t="s">
        <v>79</v>
      </c>
      <c r="G13" s="55" t="s">
        <v>28</v>
      </c>
      <c r="H13" s="67">
        <v>5</v>
      </c>
      <c r="I13" s="42">
        <v>16</v>
      </c>
      <c r="J13" s="41">
        <v>4</v>
      </c>
      <c r="K13" s="71">
        <v>18</v>
      </c>
      <c r="L13" s="46">
        <v>3</v>
      </c>
      <c r="M13" s="42">
        <v>20</v>
      </c>
      <c r="N13" s="41">
        <v>4</v>
      </c>
      <c r="O13" s="77">
        <v>18</v>
      </c>
      <c r="P13" s="197">
        <f t="shared" si="0"/>
        <v>72</v>
      </c>
      <c r="Q13" s="35"/>
      <c r="S13" s="18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</row>
    <row r="14" spans="1:255" s="17" customFormat="1" ht="23.25">
      <c r="A14" s="58">
        <v>5</v>
      </c>
      <c r="B14" s="199">
        <v>15</v>
      </c>
      <c r="C14" s="54" t="s">
        <v>54</v>
      </c>
      <c r="D14" s="63" t="s">
        <v>29</v>
      </c>
      <c r="E14" s="54" t="s">
        <v>44</v>
      </c>
      <c r="F14" s="63" t="s">
        <v>82</v>
      </c>
      <c r="G14" s="54" t="s">
        <v>33</v>
      </c>
      <c r="H14" s="67">
        <v>3</v>
      </c>
      <c r="I14" s="42">
        <v>20</v>
      </c>
      <c r="J14" s="41">
        <v>3</v>
      </c>
      <c r="K14" s="71">
        <v>20</v>
      </c>
      <c r="L14" s="46" t="s">
        <v>4</v>
      </c>
      <c r="M14" s="42">
        <v>0</v>
      </c>
      <c r="N14" s="41">
        <v>2</v>
      </c>
      <c r="O14" s="77">
        <v>22</v>
      </c>
      <c r="P14" s="197">
        <f t="shared" si="0"/>
        <v>62</v>
      </c>
      <c r="Q14" s="35"/>
      <c r="S14" s="18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  <c r="IT14" s="19"/>
      <c r="IU14" s="19"/>
    </row>
    <row r="15" spans="1:255" s="17" customFormat="1" ht="23.25">
      <c r="A15" s="58">
        <v>6</v>
      </c>
      <c r="B15" s="199">
        <v>76</v>
      </c>
      <c r="C15" s="55" t="s">
        <v>63</v>
      </c>
      <c r="D15" s="64" t="s">
        <v>60</v>
      </c>
      <c r="E15" s="55" t="s">
        <v>35</v>
      </c>
      <c r="F15" s="64" t="s">
        <v>64</v>
      </c>
      <c r="G15" s="54" t="s">
        <v>28</v>
      </c>
      <c r="H15" s="67">
        <v>8</v>
      </c>
      <c r="I15" s="42">
        <v>13</v>
      </c>
      <c r="J15" s="41">
        <v>7</v>
      </c>
      <c r="K15" s="71">
        <v>14</v>
      </c>
      <c r="L15" s="46">
        <v>6</v>
      </c>
      <c r="M15" s="42">
        <v>15</v>
      </c>
      <c r="N15" s="41">
        <v>7</v>
      </c>
      <c r="O15" s="77">
        <v>14</v>
      </c>
      <c r="P15" s="197">
        <f t="shared" si="0"/>
        <v>56</v>
      </c>
      <c r="Q15" s="35"/>
      <c r="S15" s="18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</row>
    <row r="16" spans="1:255" s="17" customFormat="1" ht="23.25">
      <c r="A16" s="58">
        <v>7</v>
      </c>
      <c r="B16" s="200">
        <v>5</v>
      </c>
      <c r="C16" s="86" t="s">
        <v>50</v>
      </c>
      <c r="D16" s="64" t="s">
        <v>30</v>
      </c>
      <c r="E16" s="55" t="s">
        <v>34</v>
      </c>
      <c r="F16" s="64" t="s">
        <v>51</v>
      </c>
      <c r="G16" s="55" t="s">
        <v>28</v>
      </c>
      <c r="H16" s="67">
        <v>7</v>
      </c>
      <c r="I16" s="42">
        <v>14</v>
      </c>
      <c r="J16" s="41">
        <v>6</v>
      </c>
      <c r="K16" s="71">
        <v>15</v>
      </c>
      <c r="L16" s="46">
        <v>11</v>
      </c>
      <c r="M16" s="42">
        <v>10</v>
      </c>
      <c r="N16" s="41">
        <v>6</v>
      </c>
      <c r="O16" s="77">
        <v>15</v>
      </c>
      <c r="P16" s="197">
        <f t="shared" si="0"/>
        <v>54</v>
      </c>
      <c r="Q16" s="35"/>
      <c r="S16" s="18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  <c r="IU16" s="19"/>
    </row>
    <row r="17" spans="1:255" s="17" customFormat="1" ht="27.75" customHeight="1">
      <c r="A17" s="58">
        <v>8</v>
      </c>
      <c r="B17" s="199">
        <v>14</v>
      </c>
      <c r="C17" s="54" t="s">
        <v>53</v>
      </c>
      <c r="D17" s="63" t="s">
        <v>29</v>
      </c>
      <c r="E17" s="37" t="s">
        <v>42</v>
      </c>
      <c r="F17" s="63" t="s">
        <v>43</v>
      </c>
      <c r="G17" s="54" t="s">
        <v>28</v>
      </c>
      <c r="H17" s="67">
        <v>10</v>
      </c>
      <c r="I17" s="42">
        <v>11</v>
      </c>
      <c r="J17" s="41">
        <v>11</v>
      </c>
      <c r="K17" s="71">
        <v>10</v>
      </c>
      <c r="L17" s="46">
        <v>8</v>
      </c>
      <c r="M17" s="42">
        <v>13</v>
      </c>
      <c r="N17" s="41">
        <v>5</v>
      </c>
      <c r="O17" s="77">
        <v>16</v>
      </c>
      <c r="P17" s="197">
        <f t="shared" si="0"/>
        <v>50</v>
      </c>
      <c r="Q17" s="35"/>
      <c r="S17" s="18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  <c r="IU17" s="19"/>
    </row>
    <row r="18" spans="1:255" s="17" customFormat="1" ht="29.25" customHeight="1">
      <c r="A18" s="58">
        <v>9</v>
      </c>
      <c r="B18" s="200">
        <v>141</v>
      </c>
      <c r="C18" s="55" t="s">
        <v>66</v>
      </c>
      <c r="D18" s="64" t="s">
        <v>60</v>
      </c>
      <c r="E18" s="54" t="s">
        <v>34</v>
      </c>
      <c r="F18" s="64" t="s">
        <v>51</v>
      </c>
      <c r="G18" s="55" t="s">
        <v>28</v>
      </c>
      <c r="H18" s="67">
        <v>9</v>
      </c>
      <c r="I18" s="42">
        <v>12</v>
      </c>
      <c r="J18" s="41">
        <v>10</v>
      </c>
      <c r="K18" s="71">
        <v>11</v>
      </c>
      <c r="L18" s="46">
        <v>7</v>
      </c>
      <c r="M18" s="42">
        <v>14</v>
      </c>
      <c r="N18" s="41">
        <v>11</v>
      </c>
      <c r="O18" s="77">
        <v>10</v>
      </c>
      <c r="P18" s="197">
        <f t="shared" si="0"/>
        <v>47</v>
      </c>
      <c r="Q18" s="35"/>
      <c r="S18" s="18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  <c r="IU18" s="19"/>
    </row>
    <row r="19" spans="1:255" s="17" customFormat="1" ht="25.5" customHeight="1">
      <c r="A19" s="58">
        <v>10</v>
      </c>
      <c r="B19" s="199">
        <v>51</v>
      </c>
      <c r="C19" s="54" t="s">
        <v>58</v>
      </c>
      <c r="D19" s="63" t="s">
        <v>29</v>
      </c>
      <c r="E19" s="37" t="s">
        <v>38</v>
      </c>
      <c r="F19" s="63" t="s">
        <v>39</v>
      </c>
      <c r="G19" s="54" t="s">
        <v>33</v>
      </c>
      <c r="H19" s="67">
        <v>11</v>
      </c>
      <c r="I19" s="42">
        <v>10</v>
      </c>
      <c r="J19" s="41">
        <v>8</v>
      </c>
      <c r="K19" s="71">
        <v>13</v>
      </c>
      <c r="L19" s="46" t="s">
        <v>4</v>
      </c>
      <c r="M19" s="42">
        <v>0</v>
      </c>
      <c r="N19" s="41">
        <v>8</v>
      </c>
      <c r="O19" s="77">
        <v>13</v>
      </c>
      <c r="P19" s="197">
        <f t="shared" si="0"/>
        <v>36</v>
      </c>
      <c r="Q19" s="35"/>
      <c r="S19" s="18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  <c r="IU19" s="19"/>
    </row>
    <row r="20" spans="1:255" s="17" customFormat="1" ht="23.25">
      <c r="A20" s="58">
        <v>11</v>
      </c>
      <c r="B20" s="199">
        <v>77</v>
      </c>
      <c r="C20" s="54" t="s">
        <v>65</v>
      </c>
      <c r="D20" s="63" t="s">
        <v>31</v>
      </c>
      <c r="E20" s="54" t="s">
        <v>44</v>
      </c>
      <c r="F20" s="63" t="s">
        <v>23</v>
      </c>
      <c r="G20" s="54" t="s">
        <v>28</v>
      </c>
      <c r="H20" s="67">
        <v>6</v>
      </c>
      <c r="I20" s="42">
        <v>15</v>
      </c>
      <c r="J20" s="41" t="s">
        <v>4</v>
      </c>
      <c r="K20" s="71">
        <v>0</v>
      </c>
      <c r="L20" s="46">
        <v>5</v>
      </c>
      <c r="M20" s="42">
        <v>16</v>
      </c>
      <c r="N20" s="41" t="s">
        <v>4</v>
      </c>
      <c r="O20" s="77">
        <v>0</v>
      </c>
      <c r="P20" s="197">
        <f t="shared" si="0"/>
        <v>31</v>
      </c>
      <c r="Q20" s="35"/>
      <c r="S20" s="18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</row>
    <row r="21" spans="1:255" s="17" customFormat="1" ht="24" customHeight="1">
      <c r="A21" s="58">
        <v>12</v>
      </c>
      <c r="B21" s="199">
        <v>177</v>
      </c>
      <c r="C21" s="54" t="s">
        <v>92</v>
      </c>
      <c r="D21" s="63" t="s">
        <v>29</v>
      </c>
      <c r="E21" s="36" t="s">
        <v>45</v>
      </c>
      <c r="F21" s="63" t="s">
        <v>93</v>
      </c>
      <c r="G21" s="54" t="s">
        <v>28</v>
      </c>
      <c r="H21" s="67">
        <v>13</v>
      </c>
      <c r="I21" s="42">
        <v>8</v>
      </c>
      <c r="J21" s="43">
        <v>12</v>
      </c>
      <c r="K21" s="71">
        <v>9</v>
      </c>
      <c r="L21" s="46" t="s">
        <v>4</v>
      </c>
      <c r="M21" s="42">
        <v>0</v>
      </c>
      <c r="N21" s="41">
        <v>10</v>
      </c>
      <c r="O21" s="77">
        <v>11</v>
      </c>
      <c r="P21" s="197">
        <f t="shared" si="0"/>
        <v>28</v>
      </c>
      <c r="Q21" s="35"/>
      <c r="S21" s="18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  <c r="IU21" s="19"/>
    </row>
    <row r="22" spans="1:16" ht="23.25" customHeight="1">
      <c r="A22" s="58">
        <v>13</v>
      </c>
      <c r="B22" s="199">
        <v>888</v>
      </c>
      <c r="C22" s="37" t="s">
        <v>80</v>
      </c>
      <c r="D22" s="63" t="s">
        <v>29</v>
      </c>
      <c r="E22" s="36" t="s">
        <v>81</v>
      </c>
      <c r="F22" s="63" t="s">
        <v>37</v>
      </c>
      <c r="G22" s="54" t="s">
        <v>28</v>
      </c>
      <c r="H22" s="67" t="s">
        <v>71</v>
      </c>
      <c r="I22" s="42">
        <v>0</v>
      </c>
      <c r="J22" s="43" t="s">
        <v>71</v>
      </c>
      <c r="K22" s="71">
        <v>0</v>
      </c>
      <c r="L22" s="46">
        <v>9</v>
      </c>
      <c r="M22" s="42">
        <v>12</v>
      </c>
      <c r="N22" s="41">
        <v>9</v>
      </c>
      <c r="O22" s="77">
        <v>12</v>
      </c>
      <c r="P22" s="197">
        <f t="shared" si="0"/>
        <v>24</v>
      </c>
    </row>
    <row r="23" spans="1:256" ht="23.25">
      <c r="A23" s="58">
        <v>14</v>
      </c>
      <c r="B23" s="199">
        <v>11</v>
      </c>
      <c r="C23" s="37" t="s">
        <v>52</v>
      </c>
      <c r="D23" s="63" t="s">
        <v>29</v>
      </c>
      <c r="E23" s="37" t="s">
        <v>36</v>
      </c>
      <c r="F23" s="63" t="s">
        <v>37</v>
      </c>
      <c r="G23" s="54" t="s">
        <v>33</v>
      </c>
      <c r="H23" s="68">
        <v>12</v>
      </c>
      <c r="I23" s="50">
        <v>9</v>
      </c>
      <c r="J23" s="43">
        <v>9</v>
      </c>
      <c r="K23" s="72">
        <v>12</v>
      </c>
      <c r="L23" s="46" t="s">
        <v>71</v>
      </c>
      <c r="M23" s="42">
        <v>0</v>
      </c>
      <c r="N23" s="41" t="s">
        <v>71</v>
      </c>
      <c r="O23" s="77">
        <v>0</v>
      </c>
      <c r="P23" s="197">
        <f t="shared" si="0"/>
        <v>21</v>
      </c>
      <c r="Q23" s="23"/>
      <c r="R23" s="24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4"/>
      <c r="EC23" s="24"/>
      <c r="ED23" s="24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5"/>
      <c r="EW23" s="25"/>
      <c r="EX23" s="25"/>
      <c r="EY23" s="25"/>
      <c r="EZ23" s="25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  <c r="IS23" s="23"/>
      <c r="IT23" s="23"/>
      <c r="IU23" s="23"/>
      <c r="IV23" s="23"/>
    </row>
    <row r="24" spans="1:256" ht="23.25">
      <c r="A24" s="58">
        <v>15</v>
      </c>
      <c r="B24" s="199">
        <v>66</v>
      </c>
      <c r="C24" s="37" t="s">
        <v>83</v>
      </c>
      <c r="D24" s="63" t="s">
        <v>29</v>
      </c>
      <c r="E24" s="54" t="s">
        <v>35</v>
      </c>
      <c r="F24" s="63" t="s">
        <v>84</v>
      </c>
      <c r="G24" s="54" t="s">
        <v>85</v>
      </c>
      <c r="H24" s="67" t="s">
        <v>71</v>
      </c>
      <c r="I24" s="42">
        <v>0</v>
      </c>
      <c r="J24" s="43" t="s">
        <v>71</v>
      </c>
      <c r="K24" s="71">
        <v>0</v>
      </c>
      <c r="L24" s="46">
        <v>10</v>
      </c>
      <c r="M24" s="42">
        <v>11</v>
      </c>
      <c r="N24" s="41">
        <v>12</v>
      </c>
      <c r="O24" s="77">
        <v>9</v>
      </c>
      <c r="P24" s="197">
        <f t="shared" si="0"/>
        <v>20</v>
      </c>
      <c r="Q24" s="23"/>
      <c r="R24" s="24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4"/>
      <c r="EC24" s="24"/>
      <c r="ED24" s="24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5"/>
      <c r="EW24" s="25"/>
      <c r="EX24" s="25"/>
      <c r="EY24" s="25"/>
      <c r="EZ24" s="25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  <c r="IP24" s="23"/>
      <c r="IQ24" s="23"/>
      <c r="IR24" s="23"/>
      <c r="IS24" s="23"/>
      <c r="IT24" s="23"/>
      <c r="IU24" s="23"/>
      <c r="IV24" s="23"/>
    </row>
    <row r="25" spans="1:256" ht="23.25">
      <c r="A25" s="58">
        <v>16</v>
      </c>
      <c r="B25" s="199">
        <v>777</v>
      </c>
      <c r="C25" s="37" t="s">
        <v>86</v>
      </c>
      <c r="D25" s="63" t="s">
        <v>29</v>
      </c>
      <c r="E25" s="36" t="s">
        <v>87</v>
      </c>
      <c r="F25" s="63" t="s">
        <v>88</v>
      </c>
      <c r="G25" s="54" t="s">
        <v>28</v>
      </c>
      <c r="H25" s="67" t="s">
        <v>71</v>
      </c>
      <c r="I25" s="42">
        <v>0</v>
      </c>
      <c r="J25" s="43" t="s">
        <v>71</v>
      </c>
      <c r="K25" s="71">
        <v>0</v>
      </c>
      <c r="L25" s="46">
        <v>12</v>
      </c>
      <c r="M25" s="42">
        <v>9</v>
      </c>
      <c r="N25" s="41">
        <v>13</v>
      </c>
      <c r="O25" s="77">
        <v>8</v>
      </c>
      <c r="P25" s="197">
        <f t="shared" si="0"/>
        <v>17</v>
      </c>
      <c r="Q25" s="23"/>
      <c r="R25" s="24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4"/>
      <c r="EC25" s="24"/>
      <c r="ED25" s="24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5"/>
      <c r="EW25" s="25"/>
      <c r="EX25" s="25"/>
      <c r="EY25" s="25"/>
      <c r="EZ25" s="25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  <c r="IT25" s="23"/>
      <c r="IU25" s="23"/>
      <c r="IV25" s="23"/>
    </row>
    <row r="26" spans="1:16" ht="30.75" customHeight="1">
      <c r="A26" s="58">
        <v>17</v>
      </c>
      <c r="B26" s="199">
        <v>75</v>
      </c>
      <c r="C26" s="54" t="s">
        <v>89</v>
      </c>
      <c r="D26" s="63" t="s">
        <v>29</v>
      </c>
      <c r="E26" s="36" t="s">
        <v>90</v>
      </c>
      <c r="F26" s="63" t="s">
        <v>91</v>
      </c>
      <c r="G26" s="54" t="s">
        <v>28</v>
      </c>
      <c r="H26" s="67" t="s">
        <v>71</v>
      </c>
      <c r="I26" s="42">
        <v>0</v>
      </c>
      <c r="J26" s="43" t="s">
        <v>71</v>
      </c>
      <c r="K26" s="71">
        <v>0</v>
      </c>
      <c r="L26" s="46">
        <v>13</v>
      </c>
      <c r="M26" s="42">
        <v>8</v>
      </c>
      <c r="N26" s="41">
        <v>14</v>
      </c>
      <c r="O26" s="77">
        <v>7</v>
      </c>
      <c r="P26" s="197">
        <f t="shared" si="0"/>
        <v>15</v>
      </c>
    </row>
    <row r="27" spans="1:16" ht="23.25">
      <c r="A27" s="58">
        <v>18</v>
      </c>
      <c r="B27" s="199">
        <v>55</v>
      </c>
      <c r="C27" s="55" t="s">
        <v>59</v>
      </c>
      <c r="D27" s="64" t="s">
        <v>60</v>
      </c>
      <c r="E27" s="55" t="s">
        <v>34</v>
      </c>
      <c r="F27" s="64" t="s">
        <v>61</v>
      </c>
      <c r="G27" s="55" t="s">
        <v>28</v>
      </c>
      <c r="H27" s="68">
        <v>14</v>
      </c>
      <c r="I27" s="50">
        <v>7</v>
      </c>
      <c r="J27" s="43" t="s">
        <v>4</v>
      </c>
      <c r="K27" s="72">
        <v>0</v>
      </c>
      <c r="L27" s="46" t="s">
        <v>71</v>
      </c>
      <c r="M27" s="42">
        <v>0</v>
      </c>
      <c r="N27" s="41" t="s">
        <v>71</v>
      </c>
      <c r="O27" s="77">
        <v>0</v>
      </c>
      <c r="P27" s="197">
        <f t="shared" si="0"/>
        <v>7</v>
      </c>
    </row>
    <row r="28" spans="1:16" ht="24" customHeight="1" thickBot="1">
      <c r="A28" s="98">
        <v>19</v>
      </c>
      <c r="B28" s="201">
        <v>505</v>
      </c>
      <c r="C28" s="56" t="s">
        <v>68</v>
      </c>
      <c r="D28" s="65" t="s">
        <v>60</v>
      </c>
      <c r="E28" s="99" t="s">
        <v>34</v>
      </c>
      <c r="F28" s="65" t="s">
        <v>23</v>
      </c>
      <c r="G28" s="56" t="s">
        <v>28</v>
      </c>
      <c r="H28" s="69">
        <v>15</v>
      </c>
      <c r="I28" s="51">
        <v>6</v>
      </c>
      <c r="J28" s="47" t="s">
        <v>4</v>
      </c>
      <c r="K28" s="73">
        <v>0</v>
      </c>
      <c r="L28" s="78" t="s">
        <v>71</v>
      </c>
      <c r="M28" s="52">
        <v>0</v>
      </c>
      <c r="N28" s="48" t="s">
        <v>71</v>
      </c>
      <c r="O28" s="79">
        <v>0</v>
      </c>
      <c r="P28" s="197">
        <f t="shared" si="0"/>
        <v>6</v>
      </c>
    </row>
    <row r="29" spans="1:16" ht="69.75" hidden="1">
      <c r="A29" s="87" t="s">
        <v>71</v>
      </c>
      <c r="B29" s="88">
        <v>2</v>
      </c>
      <c r="C29" s="88" t="s">
        <v>46</v>
      </c>
      <c r="D29" s="89" t="s">
        <v>32</v>
      </c>
      <c r="E29" s="88" t="s">
        <v>40</v>
      </c>
      <c r="F29" s="89" t="s">
        <v>41</v>
      </c>
      <c r="G29" s="88" t="s">
        <v>28</v>
      </c>
      <c r="H29" s="90" t="s">
        <v>4</v>
      </c>
      <c r="I29" s="91">
        <v>0</v>
      </c>
      <c r="J29" s="92" t="s">
        <v>70</v>
      </c>
      <c r="K29" s="93">
        <v>0</v>
      </c>
      <c r="L29" s="94" t="s">
        <v>71</v>
      </c>
      <c r="M29" s="95">
        <v>0</v>
      </c>
      <c r="N29" s="96" t="s">
        <v>71</v>
      </c>
      <c r="O29" s="97">
        <v>0</v>
      </c>
      <c r="P29" s="74">
        <f t="shared" si="0"/>
        <v>0</v>
      </c>
    </row>
    <row r="30" spans="1:16" ht="46.5" hidden="1">
      <c r="A30" s="59" t="s">
        <v>71</v>
      </c>
      <c r="B30" s="54">
        <v>26</v>
      </c>
      <c r="C30" s="54" t="s">
        <v>55</v>
      </c>
      <c r="D30" s="64" t="s">
        <v>60</v>
      </c>
      <c r="E30" s="54" t="s">
        <v>56</v>
      </c>
      <c r="F30" s="63" t="s">
        <v>23</v>
      </c>
      <c r="G30" s="55" t="s">
        <v>28</v>
      </c>
      <c r="H30" s="68" t="s">
        <v>70</v>
      </c>
      <c r="I30" s="50">
        <v>0</v>
      </c>
      <c r="J30" s="43" t="s">
        <v>70</v>
      </c>
      <c r="K30" s="72">
        <v>0</v>
      </c>
      <c r="L30" s="46" t="s">
        <v>71</v>
      </c>
      <c r="M30" s="42">
        <v>0</v>
      </c>
      <c r="N30" s="41" t="s">
        <v>71</v>
      </c>
      <c r="O30" s="77">
        <v>0</v>
      </c>
      <c r="P30" s="74">
        <f t="shared" si="0"/>
        <v>0</v>
      </c>
    </row>
    <row r="31" spans="1:16" ht="47.25" hidden="1" thickBot="1">
      <c r="A31" s="60" t="s">
        <v>71</v>
      </c>
      <c r="B31" s="56">
        <v>747</v>
      </c>
      <c r="C31" s="56" t="s">
        <v>69</v>
      </c>
      <c r="D31" s="65" t="s">
        <v>31</v>
      </c>
      <c r="E31" s="56" t="s">
        <v>38</v>
      </c>
      <c r="F31" s="65" t="s">
        <v>39</v>
      </c>
      <c r="G31" s="56">
        <v>1</v>
      </c>
      <c r="H31" s="69" t="s">
        <v>4</v>
      </c>
      <c r="I31" s="51">
        <v>0</v>
      </c>
      <c r="J31" s="47" t="s">
        <v>4</v>
      </c>
      <c r="K31" s="73">
        <v>0</v>
      </c>
      <c r="L31" s="78" t="s">
        <v>71</v>
      </c>
      <c r="M31" s="52">
        <v>0</v>
      </c>
      <c r="N31" s="48" t="s">
        <v>71</v>
      </c>
      <c r="O31" s="79">
        <v>0</v>
      </c>
      <c r="P31" s="75">
        <f t="shared" si="0"/>
        <v>0</v>
      </c>
    </row>
    <row r="33" spans="1:13" s="82" customFormat="1" ht="15.75">
      <c r="A33" s="165" t="s">
        <v>94</v>
      </c>
      <c r="B33" s="165"/>
      <c r="C33" s="165"/>
      <c r="D33" s="165"/>
      <c r="E33" s="165"/>
      <c r="F33" s="165"/>
      <c r="G33" s="165"/>
      <c r="H33" s="165"/>
      <c r="I33" s="81"/>
      <c r="J33" s="81"/>
      <c r="K33" s="81"/>
      <c r="L33" s="81"/>
      <c r="M33" s="80"/>
    </row>
    <row r="34" spans="1:13" s="82" customFormat="1" ht="15.75">
      <c r="A34" s="81" t="s">
        <v>95</v>
      </c>
      <c r="B34" s="81"/>
      <c r="C34" s="81"/>
      <c r="D34" s="81"/>
      <c r="E34" s="81"/>
      <c r="F34" s="81"/>
      <c r="G34" s="81"/>
      <c r="H34" s="81"/>
      <c r="I34" s="83"/>
      <c r="J34" s="83"/>
      <c r="K34" s="83"/>
      <c r="L34" s="83"/>
      <c r="M34" s="81"/>
    </row>
    <row r="35" spans="1:13" s="82" customFormat="1" ht="15.75">
      <c r="A35" s="165" t="s">
        <v>22</v>
      </c>
      <c r="B35" s="165"/>
      <c r="C35" s="165"/>
      <c r="D35" s="165"/>
      <c r="E35" s="165"/>
      <c r="F35" s="165"/>
      <c r="G35" s="165"/>
      <c r="H35" s="165"/>
      <c r="I35" s="84"/>
      <c r="J35" s="84"/>
      <c r="K35" s="84"/>
      <c r="L35" s="84"/>
      <c r="M35" s="80"/>
    </row>
    <row r="36" spans="1:13" s="82" customFormat="1" ht="15.75">
      <c r="A36" s="81" t="s">
        <v>96</v>
      </c>
      <c r="B36" s="81"/>
      <c r="C36" s="81"/>
      <c r="D36" s="81"/>
      <c r="E36" s="81"/>
      <c r="F36" s="81"/>
      <c r="G36" s="81"/>
      <c r="H36" s="81"/>
      <c r="I36" s="84"/>
      <c r="J36" s="84"/>
      <c r="K36" s="84"/>
      <c r="L36" s="84"/>
      <c r="M36" s="81"/>
    </row>
  </sheetData>
  <sheetProtection formatCells="0" formatColumns="0" formatRows="0" insertColumns="0" insertRows="0" insertHyperlinks="0" deleteColumns="0" deleteRows="0" autoFilter="0" pivotTables="0"/>
  <mergeCells count="30">
    <mergeCell ref="B7:B9"/>
    <mergeCell ref="J8:J9"/>
    <mergeCell ref="D7:D9"/>
    <mergeCell ref="A33:H33"/>
    <mergeCell ref="A35:H35"/>
    <mergeCell ref="C7:C9"/>
    <mergeCell ref="I8:I9"/>
    <mergeCell ref="E7:E9"/>
    <mergeCell ref="F7:F9"/>
    <mergeCell ref="G7:G9"/>
    <mergeCell ref="M8:M9"/>
    <mergeCell ref="N8:N9"/>
    <mergeCell ref="O8:O9"/>
    <mergeCell ref="K8:K9"/>
    <mergeCell ref="A1:Q1"/>
    <mergeCell ref="A2:Q2"/>
    <mergeCell ref="A3:Q3"/>
    <mergeCell ref="A4:P4"/>
    <mergeCell ref="A5:Q5"/>
    <mergeCell ref="A7:A9"/>
    <mergeCell ref="H6:K6"/>
    <mergeCell ref="P7:P9"/>
    <mergeCell ref="Q7:Q9"/>
    <mergeCell ref="H8:H9"/>
    <mergeCell ref="L7:M7"/>
    <mergeCell ref="N7:O7"/>
    <mergeCell ref="L6:O6"/>
    <mergeCell ref="H7:I7"/>
    <mergeCell ref="J7:K7"/>
    <mergeCell ref="L8:L9"/>
  </mergeCells>
  <dataValidations count="2">
    <dataValidation errorStyle="warning" type="whole" showInputMessage="1" showErrorMessage="1" error="Укажите правильно занимаемое мотокроссменом место&#10;Место должно быть  от 1 до 60" sqref="N22:N31">
      <formula1>1</formula1>
      <formula2>60</formula2>
    </dataValidation>
    <dataValidation errorStyle="warning" type="decimal" allowBlank="1" showInputMessage="1" showErrorMessage="1" error="Укажите правильно занимаемое мотокроссменом место&#10;Место должно быть  от 1 до 60" sqref="H10:H21 N10:N21 L10:L31 J10:J21">
      <formula1>1</formula1>
      <formula2>60</formula2>
    </dataValidation>
  </dataValidations>
  <printOptions horizontalCentered="1"/>
  <pageMargins left="0.35" right="0.2362204724409449" top="0.15748031496062992" bottom="0.35433070866141736" header="0.5118110236220472" footer="0.5118110236220472"/>
  <pageSetup fitToHeight="2" horizontalDpi="300" verticalDpi="300" orientation="landscape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0"/>
  <dimension ref="A1:IV29"/>
  <sheetViews>
    <sheetView view="pageBreakPreview" zoomScale="60" zoomScaleNormal="60" zoomScalePageLayoutView="75" workbookViewId="0" topLeftCell="A1">
      <selection activeCell="I15" sqref="I15"/>
    </sheetView>
  </sheetViews>
  <sheetFormatPr defaultColWidth="0" defaultRowHeight="12.75"/>
  <cols>
    <col min="1" max="1" width="11.00390625" style="20" customWidth="1"/>
    <col min="2" max="2" width="8.7109375" style="106" bestFit="1" customWidth="1"/>
    <col min="3" max="3" width="26.00390625" style="106" customWidth="1"/>
    <col min="4" max="4" width="11.28125" style="106" bestFit="1" customWidth="1"/>
    <col min="5" max="5" width="29.57421875" style="106" customWidth="1"/>
    <col min="6" max="6" width="40.7109375" style="106" customWidth="1"/>
    <col min="7" max="7" width="15.140625" style="106" customWidth="1"/>
    <col min="8" max="8" width="10.00390625" style="106" customWidth="1"/>
    <col min="9" max="15" width="10.00390625" style="20" customWidth="1"/>
    <col min="16" max="16" width="20.57421875" style="20" customWidth="1"/>
    <col min="17" max="17" width="22.140625" style="3" hidden="1" customWidth="1"/>
    <col min="18" max="18" width="0" style="1" hidden="1" customWidth="1"/>
    <col min="19" max="19" width="7.57421875" style="3" hidden="1" customWidth="1"/>
    <col min="20" max="20" width="12.421875" style="3" hidden="1" customWidth="1"/>
    <col min="21" max="21" width="16.57421875" style="3" hidden="1" customWidth="1"/>
    <col min="22" max="28" width="12.421875" style="3" hidden="1" customWidth="1"/>
    <col min="29" max="30" width="13.140625" style="3" hidden="1" customWidth="1"/>
    <col min="31" max="40" width="12.421875" style="3" hidden="1" customWidth="1"/>
    <col min="41" max="41" width="13.7109375" style="3" hidden="1" customWidth="1"/>
    <col min="42" max="42" width="11.8515625" style="3" hidden="1" customWidth="1"/>
    <col min="43" max="43" width="16.28125" style="3" hidden="1" customWidth="1"/>
    <col min="44" max="51" width="12.00390625" style="3" hidden="1" customWidth="1"/>
    <col min="52" max="53" width="12.7109375" style="3" hidden="1" customWidth="1"/>
    <col min="54" max="63" width="12.00390625" style="3" hidden="1" customWidth="1"/>
    <col min="64" max="64" width="13.28125" style="3" hidden="1" customWidth="1"/>
    <col min="65" max="65" width="13.57421875" style="3" hidden="1" customWidth="1"/>
    <col min="66" max="66" width="19.00390625" style="3" hidden="1" customWidth="1"/>
    <col min="67" max="74" width="12.421875" style="3" hidden="1" customWidth="1"/>
    <col min="75" max="96" width="13.140625" style="3" hidden="1" customWidth="1"/>
    <col min="97" max="106" width="12.421875" style="3" hidden="1" customWidth="1"/>
    <col min="107" max="107" width="13.7109375" style="3" hidden="1" customWidth="1"/>
    <col min="108" max="108" width="12.8515625" style="3" hidden="1" customWidth="1"/>
    <col min="109" max="109" width="18.7109375" style="3" hidden="1" customWidth="1"/>
    <col min="110" max="117" width="12.00390625" style="3" hidden="1" customWidth="1"/>
    <col min="118" max="131" width="12.7109375" style="3" hidden="1" customWidth="1"/>
    <col min="132" max="134" width="12.7109375" style="1" hidden="1" customWidth="1"/>
    <col min="135" max="139" width="12.7109375" style="3" hidden="1" customWidth="1"/>
    <col min="140" max="149" width="12.00390625" style="3" hidden="1" customWidth="1"/>
    <col min="150" max="150" width="13.28125" style="3" hidden="1" customWidth="1"/>
    <col min="151" max="151" width="13.140625" style="3" hidden="1" customWidth="1"/>
    <col min="152" max="152" width="8.7109375" style="4" hidden="1" customWidth="1"/>
    <col min="153" max="153" width="32.00390625" style="4" hidden="1" customWidth="1"/>
    <col min="154" max="154" width="30.57421875" style="4" hidden="1" customWidth="1"/>
    <col min="155" max="155" width="3.7109375" style="4" hidden="1" customWidth="1"/>
    <col min="156" max="156" width="11.7109375" style="4" hidden="1" customWidth="1"/>
    <col min="157" max="157" width="49.7109375" style="3" hidden="1" customWidth="1"/>
    <col min="158" max="158" width="33.140625" style="3" hidden="1" customWidth="1"/>
    <col min="159" max="159" width="51.421875" style="3" hidden="1" customWidth="1"/>
    <col min="160" max="160" width="9.57421875" style="3" hidden="1" customWidth="1"/>
    <col min="161" max="162" width="2.8515625" style="3" hidden="1" customWidth="1"/>
    <col min="163" max="163" width="5.421875" style="3" hidden="1" customWidth="1"/>
    <col min="164" max="164" width="12.421875" style="3" hidden="1" customWidth="1"/>
    <col min="165" max="165" width="16.57421875" style="3" hidden="1" customWidth="1"/>
    <col min="166" max="172" width="12.421875" style="3" hidden="1" customWidth="1"/>
    <col min="173" max="174" width="13.140625" style="3" hidden="1" customWidth="1"/>
    <col min="175" max="184" width="12.421875" style="3" hidden="1" customWidth="1"/>
    <col min="185" max="185" width="13.7109375" style="3" hidden="1" customWidth="1"/>
    <col min="186" max="186" width="13.140625" style="3" hidden="1" customWidth="1"/>
    <col min="187" max="187" width="16.28125" style="3" hidden="1" customWidth="1"/>
    <col min="188" max="195" width="12.00390625" style="3" hidden="1" customWidth="1"/>
    <col min="196" max="197" width="12.7109375" style="3" hidden="1" customWidth="1"/>
    <col min="198" max="207" width="12.00390625" style="3" hidden="1" customWidth="1"/>
    <col min="208" max="208" width="13.28125" style="3" hidden="1" customWidth="1"/>
    <col min="209" max="209" width="13.57421875" style="3" hidden="1" customWidth="1"/>
    <col min="210" max="210" width="19.00390625" style="3" hidden="1" customWidth="1"/>
    <col min="211" max="218" width="12.421875" style="3" hidden="1" customWidth="1"/>
    <col min="219" max="229" width="13.140625" style="3" hidden="1" customWidth="1"/>
    <col min="230" max="230" width="12.421875" style="3" hidden="1" customWidth="1"/>
    <col min="231" max="231" width="13.7109375" style="3" hidden="1" customWidth="1"/>
    <col min="232" max="232" width="13.28125" style="3" hidden="1" customWidth="1"/>
    <col min="233" max="233" width="18.7109375" style="3" hidden="1" customWidth="1"/>
    <col min="234" max="241" width="12.00390625" style="3" hidden="1" customWidth="1"/>
    <col min="242" max="252" width="12.7109375" style="3" hidden="1" customWidth="1"/>
    <col min="253" max="253" width="12.00390625" style="3" hidden="1" customWidth="1"/>
    <col min="254" max="254" width="13.28125" style="3" hidden="1" customWidth="1"/>
    <col min="255" max="255" width="12.7109375" style="3" hidden="1" customWidth="1"/>
    <col min="256" max="16384" width="10.7109375" style="3" hidden="1" customWidth="1"/>
  </cols>
  <sheetData>
    <row r="1" spans="1:19" ht="46.5" customHeight="1">
      <c r="A1" s="156"/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S1" s="2"/>
    </row>
    <row r="2" spans="1:19" ht="24" customHeight="1">
      <c r="A2" s="156" t="s">
        <v>76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S2" s="2"/>
    </row>
    <row r="3" spans="1:19" ht="19.5" customHeight="1">
      <c r="A3" s="157" t="s">
        <v>77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S3" s="5"/>
    </row>
    <row r="4" spans="1:19" ht="18" customHeight="1">
      <c r="A4" s="158" t="s">
        <v>75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26" t="s">
        <v>24</v>
      </c>
      <c r="S4" s="5"/>
    </row>
    <row r="5" spans="1:256" ht="24" customHeight="1">
      <c r="A5" s="146" t="s">
        <v>99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S5" s="4"/>
      <c r="FH5" s="6"/>
      <c r="FI5" s="6"/>
      <c r="FJ5" s="6"/>
      <c r="FK5" s="7"/>
      <c r="FL5" s="7"/>
      <c r="FM5" s="7"/>
      <c r="FN5" s="7"/>
      <c r="FO5" s="8"/>
      <c r="FP5" s="8"/>
      <c r="FQ5" s="8"/>
      <c r="FR5" s="8"/>
      <c r="FS5" s="8"/>
      <c r="FT5" s="8" t="s">
        <v>15</v>
      </c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</row>
    <row r="6" spans="1:256" ht="27.75" customHeight="1" thickBot="1">
      <c r="A6" s="12"/>
      <c r="B6" s="102"/>
      <c r="C6" s="102"/>
      <c r="D6" s="102"/>
      <c r="E6" s="102"/>
      <c r="F6" s="102"/>
      <c r="G6" s="102"/>
      <c r="H6" s="155" t="s">
        <v>72</v>
      </c>
      <c r="I6" s="155"/>
      <c r="J6" s="155"/>
      <c r="K6" s="155"/>
      <c r="L6" s="155" t="s">
        <v>73</v>
      </c>
      <c r="M6" s="155"/>
      <c r="N6" s="155"/>
      <c r="O6" s="155"/>
      <c r="P6" s="13"/>
      <c r="Q6" s="10"/>
      <c r="S6" s="11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9"/>
    </row>
    <row r="7" spans="1:256" ht="19.5" customHeight="1" thickBot="1">
      <c r="A7" s="163" t="s">
        <v>21</v>
      </c>
      <c r="B7" s="160" t="s">
        <v>0</v>
      </c>
      <c r="C7" s="160" t="s">
        <v>27</v>
      </c>
      <c r="D7" s="160" t="s">
        <v>26</v>
      </c>
      <c r="E7" s="160" t="s">
        <v>18</v>
      </c>
      <c r="F7" s="160" t="s">
        <v>19</v>
      </c>
      <c r="G7" s="160" t="s">
        <v>1</v>
      </c>
      <c r="H7" s="149" t="s">
        <v>2</v>
      </c>
      <c r="I7" s="150"/>
      <c r="J7" s="149" t="s">
        <v>3</v>
      </c>
      <c r="K7" s="150"/>
      <c r="L7" s="149" t="s">
        <v>2</v>
      </c>
      <c r="M7" s="150"/>
      <c r="N7" s="149" t="s">
        <v>3</v>
      </c>
      <c r="O7" s="150"/>
      <c r="P7" s="163" t="s">
        <v>20</v>
      </c>
      <c r="Q7" s="166" t="s">
        <v>13</v>
      </c>
      <c r="S7" s="14"/>
      <c r="FD7" s="4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9"/>
    </row>
    <row r="8" spans="1:256" ht="18.75" customHeight="1">
      <c r="A8" s="164"/>
      <c r="B8" s="161"/>
      <c r="C8" s="161"/>
      <c r="D8" s="162"/>
      <c r="E8" s="162"/>
      <c r="F8" s="161"/>
      <c r="G8" s="162"/>
      <c r="H8" s="147" t="s">
        <v>10</v>
      </c>
      <c r="I8" s="153" t="s">
        <v>25</v>
      </c>
      <c r="J8" s="151" t="s">
        <v>10</v>
      </c>
      <c r="K8" s="153" t="s">
        <v>25</v>
      </c>
      <c r="L8" s="151" t="s">
        <v>10</v>
      </c>
      <c r="M8" s="153" t="s">
        <v>25</v>
      </c>
      <c r="N8" s="151" t="s">
        <v>10</v>
      </c>
      <c r="O8" s="153" t="s">
        <v>25</v>
      </c>
      <c r="P8" s="164"/>
      <c r="Q8" s="167"/>
      <c r="S8" s="14"/>
      <c r="U8" s="3" t="s">
        <v>6</v>
      </c>
      <c r="AQ8" s="3" t="s">
        <v>7</v>
      </c>
      <c r="BN8" s="3" t="s">
        <v>8</v>
      </c>
      <c r="DE8" s="3" t="s">
        <v>9</v>
      </c>
      <c r="EW8" s="4">
        <v>1</v>
      </c>
      <c r="EX8" s="4">
        <v>2</v>
      </c>
      <c r="FH8" s="6"/>
      <c r="FI8" s="6"/>
      <c r="FJ8" s="6"/>
      <c r="FK8" s="7"/>
      <c r="FL8" s="7"/>
      <c r="FM8" s="7"/>
      <c r="FN8" s="7"/>
      <c r="FO8" s="8"/>
      <c r="FP8" s="8"/>
      <c r="FQ8" s="8"/>
      <c r="FR8" s="8"/>
      <c r="FS8" s="8"/>
      <c r="FT8" s="8" t="s">
        <v>15</v>
      </c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</row>
    <row r="9" spans="1:256" ht="19.5" thickBot="1">
      <c r="A9" s="164"/>
      <c r="B9" s="161"/>
      <c r="C9" s="161"/>
      <c r="D9" s="162"/>
      <c r="E9" s="162"/>
      <c r="F9" s="161"/>
      <c r="G9" s="162"/>
      <c r="H9" s="148"/>
      <c r="I9" s="154"/>
      <c r="J9" s="152"/>
      <c r="K9" s="154"/>
      <c r="L9" s="152"/>
      <c r="M9" s="154"/>
      <c r="N9" s="152"/>
      <c r="O9" s="154"/>
      <c r="P9" s="164"/>
      <c r="Q9" s="168"/>
      <c r="S9" s="15"/>
      <c r="T9" s="3">
        <v>1</v>
      </c>
      <c r="U9" s="3">
        <v>2</v>
      </c>
      <c r="V9" s="3">
        <v>3</v>
      </c>
      <c r="W9" s="3">
        <v>4</v>
      </c>
      <c r="X9" s="3">
        <v>5</v>
      </c>
      <c r="Y9" s="3">
        <v>6</v>
      </c>
      <c r="Z9" s="3">
        <v>7</v>
      </c>
      <c r="AA9" s="3">
        <v>8</v>
      </c>
      <c r="AB9" s="3">
        <v>9</v>
      </c>
      <c r="AC9" s="3">
        <v>10</v>
      </c>
      <c r="AD9" s="3">
        <v>11</v>
      </c>
      <c r="AE9" s="3">
        <v>12</v>
      </c>
      <c r="AF9" s="3">
        <v>13</v>
      </c>
      <c r="AG9" s="3">
        <v>14</v>
      </c>
      <c r="AH9" s="3">
        <v>15</v>
      </c>
      <c r="AI9" s="3">
        <v>16</v>
      </c>
      <c r="AJ9" s="3">
        <v>17</v>
      </c>
      <c r="AK9" s="3">
        <v>18</v>
      </c>
      <c r="AL9" s="3">
        <v>19</v>
      </c>
      <c r="AM9" s="3">
        <v>20</v>
      </c>
      <c r="AN9" s="3">
        <v>21</v>
      </c>
      <c r="AO9" s="3" t="s">
        <v>4</v>
      </c>
      <c r="AQ9" s="3">
        <v>1</v>
      </c>
      <c r="AR9" s="3">
        <v>2</v>
      </c>
      <c r="AS9" s="3">
        <v>3</v>
      </c>
      <c r="AT9" s="3">
        <v>4</v>
      </c>
      <c r="AU9" s="3">
        <v>5</v>
      </c>
      <c r="AV9" s="3">
        <v>6</v>
      </c>
      <c r="AW9" s="3">
        <v>7</v>
      </c>
      <c r="AX9" s="3">
        <v>8</v>
      </c>
      <c r="AY9" s="3">
        <v>9</v>
      </c>
      <c r="AZ9" s="3">
        <v>10</v>
      </c>
      <c r="BA9" s="3">
        <v>11</v>
      </c>
      <c r="BB9" s="3">
        <v>12</v>
      </c>
      <c r="BC9" s="3">
        <v>13</v>
      </c>
      <c r="BD9" s="3">
        <v>14</v>
      </c>
      <c r="BE9" s="3">
        <v>15</v>
      </c>
      <c r="BF9" s="3">
        <v>16</v>
      </c>
      <c r="BG9" s="3">
        <v>17</v>
      </c>
      <c r="BH9" s="3">
        <v>18</v>
      </c>
      <c r="BI9" s="3">
        <v>19</v>
      </c>
      <c r="BJ9" s="3">
        <v>20</v>
      </c>
      <c r="BL9" s="3" t="s">
        <v>5</v>
      </c>
      <c r="BN9" s="3">
        <v>1</v>
      </c>
      <c r="BO9" s="3">
        <v>2</v>
      </c>
      <c r="BP9" s="3">
        <v>3</v>
      </c>
      <c r="BQ9" s="3">
        <v>4</v>
      </c>
      <c r="BR9" s="3">
        <v>5</v>
      </c>
      <c r="BS9" s="3">
        <v>6</v>
      </c>
      <c r="BT9" s="3">
        <v>7</v>
      </c>
      <c r="BU9" s="3">
        <v>8</v>
      </c>
      <c r="BV9" s="3">
        <v>9</v>
      </c>
      <c r="BW9" s="3">
        <v>10</v>
      </c>
      <c r="BX9" s="3">
        <v>11</v>
      </c>
      <c r="BY9" s="3">
        <v>12</v>
      </c>
      <c r="BZ9" s="3">
        <v>13</v>
      </c>
      <c r="CA9" s="3">
        <v>14</v>
      </c>
      <c r="CB9" s="3">
        <v>15</v>
      </c>
      <c r="CC9" s="3">
        <v>16</v>
      </c>
      <c r="CD9" s="3">
        <v>17</v>
      </c>
      <c r="CE9" s="3">
        <v>18</v>
      </c>
      <c r="CF9" s="3">
        <v>19</v>
      </c>
      <c r="CG9" s="3">
        <v>20</v>
      </c>
      <c r="CH9" s="3">
        <v>21</v>
      </c>
      <c r="CI9" s="3">
        <v>22</v>
      </c>
      <c r="CJ9" s="3">
        <v>23</v>
      </c>
      <c r="CK9" s="3">
        <v>24</v>
      </c>
      <c r="CL9" s="3">
        <v>25</v>
      </c>
      <c r="CM9" s="3">
        <v>26</v>
      </c>
      <c r="CN9" s="3">
        <v>27</v>
      </c>
      <c r="CO9" s="3">
        <v>28</v>
      </c>
      <c r="CP9" s="3">
        <v>29</v>
      </c>
      <c r="CQ9" s="3">
        <v>30</v>
      </c>
      <c r="CR9" s="3">
        <v>31</v>
      </c>
      <c r="CS9" s="3">
        <v>32</v>
      </c>
      <c r="CT9" s="3">
        <v>33</v>
      </c>
      <c r="CU9" s="3">
        <v>34</v>
      </c>
      <c r="CV9" s="3">
        <v>35</v>
      </c>
      <c r="CW9" s="3">
        <v>36</v>
      </c>
      <c r="CX9" s="3">
        <v>37</v>
      </c>
      <c r="CY9" s="3">
        <v>38</v>
      </c>
      <c r="CZ9" s="3">
        <v>39</v>
      </c>
      <c r="DA9" s="3">
        <v>40</v>
      </c>
      <c r="DE9" s="3">
        <v>1</v>
      </c>
      <c r="DF9" s="3">
        <v>2</v>
      </c>
      <c r="DG9" s="3">
        <v>3</v>
      </c>
      <c r="DH9" s="3">
        <v>4</v>
      </c>
      <c r="DI9" s="3">
        <v>5</v>
      </c>
      <c r="DJ9" s="3">
        <v>6</v>
      </c>
      <c r="DK9" s="3">
        <v>7</v>
      </c>
      <c r="DL9" s="3">
        <v>8</v>
      </c>
      <c r="DM9" s="3">
        <v>9</v>
      </c>
      <c r="DN9" s="3">
        <v>10</v>
      </c>
      <c r="DO9" s="3">
        <v>11</v>
      </c>
      <c r="DP9" s="3">
        <v>12</v>
      </c>
      <c r="DQ9" s="3">
        <v>13</v>
      </c>
      <c r="DR9" s="3">
        <v>14</v>
      </c>
      <c r="DS9" s="3">
        <v>15</v>
      </c>
      <c r="DT9" s="3">
        <v>16</v>
      </c>
      <c r="DU9" s="3">
        <v>17</v>
      </c>
      <c r="DV9" s="3">
        <v>18</v>
      </c>
      <c r="DW9" s="3">
        <v>19</v>
      </c>
      <c r="DX9" s="3">
        <v>20</v>
      </c>
      <c r="DY9" s="3">
        <v>21</v>
      </c>
      <c r="DZ9" s="3">
        <v>22</v>
      </c>
      <c r="EA9" s="3">
        <v>23</v>
      </c>
      <c r="EB9" s="3">
        <v>24</v>
      </c>
      <c r="EC9" s="3">
        <v>25</v>
      </c>
      <c r="ED9" s="3">
        <v>26</v>
      </c>
      <c r="EE9" s="3">
        <v>27</v>
      </c>
      <c r="EF9" s="3">
        <v>28</v>
      </c>
      <c r="EG9" s="3">
        <v>29</v>
      </c>
      <c r="EH9" s="3">
        <v>30</v>
      </c>
      <c r="EI9" s="3">
        <v>31</v>
      </c>
      <c r="EJ9" s="3">
        <v>32</v>
      </c>
      <c r="EK9" s="3">
        <v>33</v>
      </c>
      <c r="EL9" s="3">
        <v>34</v>
      </c>
      <c r="EM9" s="3">
        <v>35</v>
      </c>
      <c r="EN9" s="3">
        <v>36</v>
      </c>
      <c r="EO9" s="3">
        <v>37</v>
      </c>
      <c r="EP9" s="3">
        <v>38</v>
      </c>
      <c r="EQ9" s="3">
        <v>39</v>
      </c>
      <c r="ER9" s="3">
        <v>40</v>
      </c>
      <c r="EZ9" s="4" t="s">
        <v>14</v>
      </c>
      <c r="FA9" s="3" t="s">
        <v>11</v>
      </c>
      <c r="FB9" s="3" t="s">
        <v>12</v>
      </c>
      <c r="FC9" s="16" t="s">
        <v>10</v>
      </c>
      <c r="FE9" s="3" t="s">
        <v>16</v>
      </c>
      <c r="FF9" s="3" t="s">
        <v>17</v>
      </c>
      <c r="FH9" s="8"/>
      <c r="FI9" s="8" t="s">
        <v>6</v>
      </c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 t="s">
        <v>7</v>
      </c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 t="s">
        <v>8</v>
      </c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 t="s">
        <v>9</v>
      </c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9"/>
    </row>
    <row r="10" spans="1:255" s="17" customFormat="1" ht="37.5">
      <c r="A10" s="124">
        <v>1</v>
      </c>
      <c r="B10" s="202">
        <v>5</v>
      </c>
      <c r="C10" s="133" t="s">
        <v>50</v>
      </c>
      <c r="D10" s="132" t="s">
        <v>30</v>
      </c>
      <c r="E10" s="133" t="s">
        <v>34</v>
      </c>
      <c r="F10" s="132" t="s">
        <v>51</v>
      </c>
      <c r="G10" s="133" t="s">
        <v>28</v>
      </c>
      <c r="H10" s="137">
        <v>1</v>
      </c>
      <c r="I10" s="119">
        <v>25</v>
      </c>
      <c r="J10" s="120">
        <v>1</v>
      </c>
      <c r="K10" s="121">
        <v>25</v>
      </c>
      <c r="L10" s="136">
        <v>4</v>
      </c>
      <c r="M10" s="119">
        <v>18</v>
      </c>
      <c r="N10" s="120">
        <v>1</v>
      </c>
      <c r="O10" s="143">
        <v>25</v>
      </c>
      <c r="P10" s="207">
        <f aca="true" t="shared" si="0" ref="P10:P15">SUM(I10+K10+M10+O10)</f>
        <v>93</v>
      </c>
      <c r="Q10" s="35"/>
      <c r="S10" s="18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  <c r="IS10" s="19"/>
      <c r="IT10" s="19"/>
      <c r="IU10" s="19"/>
    </row>
    <row r="11" spans="1:255" s="17" customFormat="1" ht="18.75">
      <c r="A11" s="131">
        <v>2</v>
      </c>
      <c r="B11" s="203">
        <v>76</v>
      </c>
      <c r="C11" s="134" t="s">
        <v>63</v>
      </c>
      <c r="D11" s="33" t="s">
        <v>60</v>
      </c>
      <c r="E11" s="134" t="s">
        <v>35</v>
      </c>
      <c r="F11" s="33" t="s">
        <v>64</v>
      </c>
      <c r="G11" s="113" t="s">
        <v>28</v>
      </c>
      <c r="H11" s="140">
        <v>2</v>
      </c>
      <c r="I11" s="127">
        <v>22</v>
      </c>
      <c r="J11" s="126">
        <v>2</v>
      </c>
      <c r="K11" s="141">
        <v>22</v>
      </c>
      <c r="L11" s="116">
        <v>1</v>
      </c>
      <c r="M11" s="127">
        <v>25</v>
      </c>
      <c r="N11" s="126">
        <v>2</v>
      </c>
      <c r="O11" s="144">
        <v>22</v>
      </c>
      <c r="P11" s="208">
        <f t="shared" si="0"/>
        <v>91</v>
      </c>
      <c r="Q11" s="35"/>
      <c r="S11" s="18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</row>
    <row r="12" spans="1:255" s="17" customFormat="1" ht="18.75">
      <c r="A12" s="131">
        <v>3</v>
      </c>
      <c r="B12" s="204">
        <v>141</v>
      </c>
      <c r="C12" s="134" t="s">
        <v>66</v>
      </c>
      <c r="D12" s="33" t="s">
        <v>60</v>
      </c>
      <c r="E12" s="134" t="s">
        <v>67</v>
      </c>
      <c r="F12" s="33" t="s">
        <v>51</v>
      </c>
      <c r="G12" s="134" t="s">
        <v>28</v>
      </c>
      <c r="H12" s="140">
        <v>3</v>
      </c>
      <c r="I12" s="127">
        <v>20</v>
      </c>
      <c r="J12" s="126">
        <v>3</v>
      </c>
      <c r="K12" s="141">
        <v>20</v>
      </c>
      <c r="L12" s="116">
        <v>2</v>
      </c>
      <c r="M12" s="127">
        <v>22</v>
      </c>
      <c r="N12" s="126">
        <v>3</v>
      </c>
      <c r="O12" s="144">
        <v>20</v>
      </c>
      <c r="P12" s="208">
        <f t="shared" si="0"/>
        <v>82</v>
      </c>
      <c r="Q12" s="35"/>
      <c r="S12" s="18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9"/>
      <c r="IU12" s="19"/>
    </row>
    <row r="13" spans="1:16" ht="29.25" customHeight="1">
      <c r="A13" s="130">
        <v>4</v>
      </c>
      <c r="B13" s="205">
        <v>66</v>
      </c>
      <c r="C13" s="114" t="s">
        <v>83</v>
      </c>
      <c r="D13" s="37" t="s">
        <v>29</v>
      </c>
      <c r="E13" s="114" t="s">
        <v>35</v>
      </c>
      <c r="F13" s="37" t="s">
        <v>84</v>
      </c>
      <c r="G13" s="114" t="s">
        <v>85</v>
      </c>
      <c r="H13" s="138" t="s">
        <v>71</v>
      </c>
      <c r="I13" s="129">
        <v>0</v>
      </c>
      <c r="J13" s="128" t="s">
        <v>71</v>
      </c>
      <c r="K13" s="139">
        <v>0</v>
      </c>
      <c r="L13" s="117">
        <v>3</v>
      </c>
      <c r="M13" s="39">
        <v>20</v>
      </c>
      <c r="N13" s="40">
        <v>4</v>
      </c>
      <c r="O13" s="38">
        <v>18</v>
      </c>
      <c r="P13" s="208">
        <f t="shared" si="0"/>
        <v>38</v>
      </c>
    </row>
    <row r="14" spans="1:256" s="31" customFormat="1" ht="46.5" customHeight="1">
      <c r="A14" s="130">
        <v>5</v>
      </c>
      <c r="B14" s="205">
        <v>75</v>
      </c>
      <c r="C14" s="114" t="s">
        <v>89</v>
      </c>
      <c r="D14" s="37" t="s">
        <v>29</v>
      </c>
      <c r="E14" s="114" t="s">
        <v>90</v>
      </c>
      <c r="F14" s="37" t="s">
        <v>91</v>
      </c>
      <c r="G14" s="114" t="s">
        <v>28</v>
      </c>
      <c r="H14" s="138" t="s">
        <v>71</v>
      </c>
      <c r="I14" s="129">
        <v>0</v>
      </c>
      <c r="J14" s="128" t="s">
        <v>71</v>
      </c>
      <c r="K14" s="139">
        <v>0</v>
      </c>
      <c r="L14" s="117">
        <v>5</v>
      </c>
      <c r="M14" s="39">
        <v>16</v>
      </c>
      <c r="N14" s="40">
        <v>5</v>
      </c>
      <c r="O14" s="38">
        <v>16</v>
      </c>
      <c r="P14" s="208">
        <f t="shared" si="0"/>
        <v>32</v>
      </c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9"/>
      <c r="EA14" s="29"/>
      <c r="EB14" s="29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30"/>
      <c r="EU14" s="30"/>
      <c r="EV14" s="30"/>
      <c r="EW14" s="30"/>
      <c r="EX14" s="30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  <c r="IO14" s="28"/>
      <c r="IP14" s="28"/>
      <c r="IQ14" s="28"/>
      <c r="IR14" s="28"/>
      <c r="IS14" s="28"/>
      <c r="IT14" s="28"/>
      <c r="IU14" s="28"/>
      <c r="IV14" s="28"/>
    </row>
    <row r="15" spans="1:256" s="31" customFormat="1" ht="35.25" customHeight="1" thickBot="1">
      <c r="A15" s="109">
        <v>6</v>
      </c>
      <c r="B15" s="209">
        <v>505</v>
      </c>
      <c r="C15" s="115" t="s">
        <v>68</v>
      </c>
      <c r="D15" s="112" t="s">
        <v>60</v>
      </c>
      <c r="E15" s="135" t="s">
        <v>34</v>
      </c>
      <c r="F15" s="112" t="s">
        <v>23</v>
      </c>
      <c r="G15" s="115" t="s">
        <v>28</v>
      </c>
      <c r="H15" s="142">
        <v>4</v>
      </c>
      <c r="I15" s="108">
        <v>18</v>
      </c>
      <c r="J15" s="101" t="s">
        <v>4</v>
      </c>
      <c r="K15" s="123">
        <v>0</v>
      </c>
      <c r="L15" s="118" t="s">
        <v>71</v>
      </c>
      <c r="M15" s="108">
        <v>0</v>
      </c>
      <c r="N15" s="101" t="s">
        <v>71</v>
      </c>
      <c r="O15" s="145">
        <v>0</v>
      </c>
      <c r="P15" s="210">
        <f t="shared" si="0"/>
        <v>18</v>
      </c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9"/>
      <c r="EA15" s="29"/>
      <c r="EB15" s="29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30"/>
      <c r="EU15" s="30"/>
      <c r="EV15" s="30"/>
      <c r="EW15" s="30"/>
      <c r="EX15" s="30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  <c r="ID15" s="28"/>
      <c r="IE15" s="28"/>
      <c r="IF15" s="28"/>
      <c r="IG15" s="28"/>
      <c r="IH15" s="28"/>
      <c r="II15" s="28"/>
      <c r="IJ15" s="28"/>
      <c r="IK15" s="28"/>
      <c r="IL15" s="28"/>
      <c r="IM15" s="28"/>
      <c r="IN15" s="28"/>
      <c r="IO15" s="28"/>
      <c r="IP15" s="28"/>
      <c r="IQ15" s="28"/>
      <c r="IR15" s="28"/>
      <c r="IS15" s="28"/>
      <c r="IT15" s="28"/>
      <c r="IU15" s="28"/>
      <c r="IV15" s="28"/>
    </row>
    <row r="16" spans="1:256" s="31" customFormat="1" ht="18">
      <c r="A16" s="32"/>
      <c r="B16" s="104"/>
      <c r="C16" s="104"/>
      <c r="D16" s="104"/>
      <c r="E16" s="104"/>
      <c r="F16" s="104"/>
      <c r="G16" s="104"/>
      <c r="H16" s="104"/>
      <c r="I16" s="32"/>
      <c r="J16" s="32"/>
      <c r="K16" s="28"/>
      <c r="L16" s="32"/>
      <c r="M16" s="32"/>
      <c r="N16" s="32"/>
      <c r="O16" s="28"/>
      <c r="P16" s="29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9"/>
      <c r="EA16" s="29"/>
      <c r="EB16" s="29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30"/>
      <c r="EU16" s="30"/>
      <c r="EV16" s="30"/>
      <c r="EW16" s="30"/>
      <c r="EX16" s="30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  <c r="IA16" s="28"/>
      <c r="IB16" s="28"/>
      <c r="IC16" s="28"/>
      <c r="ID16" s="28"/>
      <c r="IE16" s="28"/>
      <c r="IF16" s="28"/>
      <c r="IG16" s="28"/>
      <c r="IH16" s="28"/>
      <c r="II16" s="28"/>
      <c r="IJ16" s="28"/>
      <c r="IK16" s="28"/>
      <c r="IL16" s="28"/>
      <c r="IM16" s="28"/>
      <c r="IN16" s="28"/>
      <c r="IO16" s="28"/>
      <c r="IP16" s="28"/>
      <c r="IQ16" s="28"/>
      <c r="IR16" s="28"/>
      <c r="IS16" s="28"/>
      <c r="IT16" s="28"/>
      <c r="IU16" s="28"/>
      <c r="IV16" s="28"/>
    </row>
    <row r="17" spans="1:13" s="82" customFormat="1" ht="15.75">
      <c r="A17" s="165" t="s">
        <v>94</v>
      </c>
      <c r="B17" s="165"/>
      <c r="C17" s="165"/>
      <c r="D17" s="165"/>
      <c r="E17" s="165"/>
      <c r="F17" s="165"/>
      <c r="G17" s="165"/>
      <c r="H17" s="165"/>
      <c r="I17" s="81"/>
      <c r="J17" s="81"/>
      <c r="K17" s="81"/>
      <c r="L17" s="81"/>
      <c r="M17" s="80"/>
    </row>
    <row r="18" spans="1:13" s="82" customFormat="1" ht="15.75">
      <c r="A18" s="81" t="s">
        <v>95</v>
      </c>
      <c r="B18" s="81"/>
      <c r="C18" s="81"/>
      <c r="D18" s="81"/>
      <c r="E18" s="81"/>
      <c r="F18" s="81"/>
      <c r="G18" s="81"/>
      <c r="H18" s="81"/>
      <c r="I18" s="83"/>
      <c r="J18" s="83"/>
      <c r="K18" s="83"/>
      <c r="L18" s="83"/>
      <c r="M18" s="81"/>
    </row>
    <row r="19" spans="1:13" s="82" customFormat="1" ht="15.75">
      <c r="A19" s="165" t="s">
        <v>22</v>
      </c>
      <c r="B19" s="165"/>
      <c r="C19" s="165"/>
      <c r="D19" s="165"/>
      <c r="E19" s="165"/>
      <c r="F19" s="165"/>
      <c r="G19" s="165"/>
      <c r="H19" s="165"/>
      <c r="I19" s="84"/>
      <c r="J19" s="84"/>
      <c r="K19" s="84"/>
      <c r="L19" s="84"/>
      <c r="M19" s="80"/>
    </row>
    <row r="20" spans="1:13" s="82" customFormat="1" ht="15.75">
      <c r="A20" s="81" t="s">
        <v>96</v>
      </c>
      <c r="B20" s="81"/>
      <c r="C20" s="81"/>
      <c r="D20" s="81"/>
      <c r="E20" s="81"/>
      <c r="F20" s="81"/>
      <c r="G20" s="81"/>
      <c r="H20" s="81"/>
      <c r="I20" s="84"/>
      <c r="J20" s="84"/>
      <c r="K20" s="84"/>
      <c r="L20" s="84"/>
      <c r="M20" s="81"/>
    </row>
    <row r="21" spans="1:156" ht="18.75">
      <c r="A21" s="21"/>
      <c r="B21" s="105"/>
      <c r="C21" s="105"/>
      <c r="D21" s="105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3"/>
      <c r="DW21" s="1"/>
      <c r="DX21" s="1"/>
      <c r="DY21" s="1"/>
      <c r="EB21" s="3"/>
      <c r="EC21" s="3"/>
      <c r="ED21" s="3"/>
      <c r="EQ21" s="4"/>
      <c r="ER21" s="4"/>
      <c r="ES21" s="4"/>
      <c r="ET21" s="4"/>
      <c r="EU21" s="4"/>
      <c r="EV21" s="3"/>
      <c r="EW21" s="3"/>
      <c r="EX21" s="3"/>
      <c r="EY21" s="3"/>
      <c r="EZ21" s="3"/>
    </row>
    <row r="22" spans="1:256" s="31" customFormat="1" ht="18">
      <c r="A22" s="27"/>
      <c r="B22" s="103"/>
      <c r="C22" s="103"/>
      <c r="D22" s="103"/>
      <c r="E22" s="103"/>
      <c r="F22" s="103"/>
      <c r="G22" s="103"/>
      <c r="H22" s="103"/>
      <c r="I22" s="27"/>
      <c r="J22" s="27"/>
      <c r="K22" s="28"/>
      <c r="L22" s="27"/>
      <c r="M22" s="27"/>
      <c r="N22" s="27"/>
      <c r="O22" s="28"/>
      <c r="P22" s="29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9"/>
      <c r="EA22" s="29"/>
      <c r="EB22" s="29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30"/>
      <c r="EU22" s="30"/>
      <c r="EV22" s="30"/>
      <c r="EW22" s="30"/>
      <c r="EX22" s="30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  <c r="HP22" s="28"/>
      <c r="HQ22" s="28"/>
      <c r="HR22" s="28"/>
      <c r="HS22" s="28"/>
      <c r="HT22" s="28"/>
      <c r="HU22" s="28"/>
      <c r="HV22" s="28"/>
      <c r="HW22" s="28"/>
      <c r="HX22" s="28"/>
      <c r="HY22" s="28"/>
      <c r="HZ22" s="28"/>
      <c r="IA22" s="28"/>
      <c r="IB22" s="28"/>
      <c r="IC22" s="28"/>
      <c r="ID22" s="28"/>
      <c r="IE22" s="28"/>
      <c r="IF22" s="28"/>
      <c r="IG22" s="28"/>
      <c r="IH22" s="28"/>
      <c r="II22" s="28"/>
      <c r="IJ22" s="28"/>
      <c r="IK22" s="28"/>
      <c r="IL22" s="28"/>
      <c r="IM22" s="28"/>
      <c r="IN22" s="28"/>
      <c r="IO22" s="28"/>
      <c r="IP22" s="28"/>
      <c r="IQ22" s="28"/>
      <c r="IR22" s="28"/>
      <c r="IS22" s="28"/>
      <c r="IT22" s="28"/>
      <c r="IU22" s="28"/>
      <c r="IV22" s="28"/>
    </row>
    <row r="23" spans="1:256" s="31" customFormat="1" ht="18">
      <c r="A23" s="32"/>
      <c r="B23" s="104"/>
      <c r="C23" s="104"/>
      <c r="D23" s="104"/>
      <c r="E23" s="104"/>
      <c r="F23" s="104"/>
      <c r="G23" s="104"/>
      <c r="H23" s="104"/>
      <c r="I23" s="32"/>
      <c r="J23" s="32"/>
      <c r="K23" s="28"/>
      <c r="L23" s="32"/>
      <c r="M23" s="32"/>
      <c r="N23" s="32"/>
      <c r="O23" s="28"/>
      <c r="P23" s="29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9"/>
      <c r="EA23" s="29"/>
      <c r="EB23" s="29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30"/>
      <c r="EU23" s="30"/>
      <c r="EV23" s="30"/>
      <c r="EW23" s="30"/>
      <c r="EX23" s="30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8"/>
      <c r="GU23" s="28"/>
      <c r="GV23" s="28"/>
      <c r="GW23" s="28"/>
      <c r="GX23" s="28"/>
      <c r="GY23" s="28"/>
      <c r="GZ23" s="28"/>
      <c r="HA23" s="28"/>
      <c r="HB23" s="28"/>
      <c r="HC23" s="28"/>
      <c r="HD23" s="28"/>
      <c r="HE23" s="28"/>
      <c r="HF23" s="28"/>
      <c r="HG23" s="28"/>
      <c r="HH23" s="28"/>
      <c r="HI23" s="28"/>
      <c r="HJ23" s="28"/>
      <c r="HK23" s="28"/>
      <c r="HL23" s="28"/>
      <c r="HM23" s="28"/>
      <c r="HN23" s="28"/>
      <c r="HO23" s="28"/>
      <c r="HP23" s="28"/>
      <c r="HQ23" s="28"/>
      <c r="HR23" s="28"/>
      <c r="HS23" s="28"/>
      <c r="HT23" s="28"/>
      <c r="HU23" s="28"/>
      <c r="HV23" s="28"/>
      <c r="HW23" s="28"/>
      <c r="HX23" s="28"/>
      <c r="HY23" s="28"/>
      <c r="HZ23" s="28"/>
      <c r="IA23" s="28"/>
      <c r="IB23" s="28"/>
      <c r="IC23" s="28"/>
      <c r="ID23" s="28"/>
      <c r="IE23" s="28"/>
      <c r="IF23" s="28"/>
      <c r="IG23" s="28"/>
      <c r="IH23" s="28"/>
      <c r="II23" s="28"/>
      <c r="IJ23" s="28"/>
      <c r="IK23" s="28"/>
      <c r="IL23" s="28"/>
      <c r="IM23" s="28"/>
      <c r="IN23" s="28"/>
      <c r="IO23" s="28"/>
      <c r="IP23" s="28"/>
      <c r="IQ23" s="28"/>
      <c r="IR23" s="28"/>
      <c r="IS23" s="28"/>
      <c r="IT23" s="28"/>
      <c r="IU23" s="28"/>
      <c r="IV23" s="28"/>
    </row>
    <row r="24" spans="1:256" s="31" customFormat="1" ht="18">
      <c r="A24" s="32"/>
      <c r="B24" s="104"/>
      <c r="C24" s="104"/>
      <c r="D24" s="104"/>
      <c r="E24" s="104"/>
      <c r="F24" s="104"/>
      <c r="G24" s="104"/>
      <c r="H24" s="104"/>
      <c r="I24" s="32"/>
      <c r="J24" s="32"/>
      <c r="K24" s="28"/>
      <c r="L24" s="32"/>
      <c r="M24" s="32"/>
      <c r="N24" s="32"/>
      <c r="O24" s="28"/>
      <c r="P24" s="29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9"/>
      <c r="EA24" s="29"/>
      <c r="EB24" s="29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30"/>
      <c r="EU24" s="30"/>
      <c r="EV24" s="30"/>
      <c r="EW24" s="30"/>
      <c r="EX24" s="30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  <c r="HK24" s="28"/>
      <c r="HL24" s="28"/>
      <c r="HM24" s="28"/>
      <c r="HN24" s="28"/>
      <c r="HO24" s="28"/>
      <c r="HP24" s="28"/>
      <c r="HQ24" s="28"/>
      <c r="HR24" s="28"/>
      <c r="HS24" s="28"/>
      <c r="HT24" s="28"/>
      <c r="HU24" s="28"/>
      <c r="HV24" s="28"/>
      <c r="HW24" s="28"/>
      <c r="HX24" s="28"/>
      <c r="HY24" s="28"/>
      <c r="HZ24" s="28"/>
      <c r="IA24" s="28"/>
      <c r="IB24" s="28"/>
      <c r="IC24" s="28"/>
      <c r="ID24" s="28"/>
      <c r="IE24" s="28"/>
      <c r="IF24" s="28"/>
      <c r="IG24" s="28"/>
      <c r="IH24" s="28"/>
      <c r="II24" s="28"/>
      <c r="IJ24" s="28"/>
      <c r="IK24" s="28"/>
      <c r="IL24" s="28"/>
      <c r="IM24" s="28"/>
      <c r="IN24" s="28"/>
      <c r="IO24" s="28"/>
      <c r="IP24" s="28"/>
      <c r="IQ24" s="28"/>
      <c r="IR24" s="28"/>
      <c r="IS24" s="28"/>
      <c r="IT24" s="28"/>
      <c r="IU24" s="28"/>
      <c r="IV24" s="28"/>
    </row>
    <row r="25" spans="1:256" ht="18.75">
      <c r="A25" s="22"/>
      <c r="B25" s="107"/>
      <c r="C25" s="107"/>
      <c r="D25" s="107"/>
      <c r="E25" s="107"/>
      <c r="F25" s="107"/>
      <c r="G25" s="107"/>
      <c r="H25" s="107"/>
      <c r="I25" s="22"/>
      <c r="J25" s="22"/>
      <c r="K25" s="22"/>
      <c r="L25" s="22"/>
      <c r="M25" s="22"/>
      <c r="N25" s="22"/>
      <c r="O25" s="22"/>
      <c r="P25" s="22"/>
      <c r="Q25" s="23"/>
      <c r="R25" s="24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4"/>
      <c r="EC25" s="24"/>
      <c r="ED25" s="24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5"/>
      <c r="EW25" s="25"/>
      <c r="EX25" s="25"/>
      <c r="EY25" s="25"/>
      <c r="EZ25" s="25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  <c r="IT25" s="23"/>
      <c r="IU25" s="23"/>
      <c r="IV25" s="23"/>
    </row>
    <row r="26" spans="1:256" ht="18.75">
      <c r="A26" s="22"/>
      <c r="B26" s="107"/>
      <c r="C26" s="107"/>
      <c r="D26" s="107"/>
      <c r="E26" s="107"/>
      <c r="F26" s="107"/>
      <c r="G26" s="107"/>
      <c r="H26" s="107"/>
      <c r="I26" s="22"/>
      <c r="J26" s="22"/>
      <c r="K26" s="22"/>
      <c r="L26" s="22"/>
      <c r="M26" s="22"/>
      <c r="N26" s="22"/>
      <c r="O26" s="22"/>
      <c r="P26" s="22"/>
      <c r="Q26" s="23"/>
      <c r="R26" s="24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4"/>
      <c r="EC26" s="24"/>
      <c r="ED26" s="24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5"/>
      <c r="EW26" s="25"/>
      <c r="EX26" s="25"/>
      <c r="EY26" s="25"/>
      <c r="EZ26" s="25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  <c r="IS26" s="23"/>
      <c r="IT26" s="23"/>
      <c r="IU26" s="23"/>
      <c r="IV26" s="23"/>
    </row>
    <row r="27" spans="1:256" ht="18.75">
      <c r="A27" s="22"/>
      <c r="B27" s="107"/>
      <c r="C27" s="107"/>
      <c r="D27" s="107"/>
      <c r="E27" s="107"/>
      <c r="F27" s="107"/>
      <c r="G27" s="107"/>
      <c r="H27" s="107"/>
      <c r="I27" s="22"/>
      <c r="J27" s="22"/>
      <c r="K27" s="22"/>
      <c r="L27" s="22"/>
      <c r="M27" s="22"/>
      <c r="N27" s="22"/>
      <c r="O27" s="22"/>
      <c r="P27" s="22"/>
      <c r="Q27" s="23"/>
      <c r="R27" s="24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4"/>
      <c r="EC27" s="24"/>
      <c r="ED27" s="24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5"/>
      <c r="EW27" s="25"/>
      <c r="EX27" s="25"/>
      <c r="EY27" s="25"/>
      <c r="EZ27" s="25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  <c r="IU27" s="23"/>
      <c r="IV27" s="23"/>
    </row>
    <row r="28" spans="1:256" ht="18.75">
      <c r="A28" s="22"/>
      <c r="B28" s="107"/>
      <c r="C28" s="107"/>
      <c r="D28" s="107"/>
      <c r="E28" s="107"/>
      <c r="F28" s="107"/>
      <c r="G28" s="107"/>
      <c r="H28" s="107"/>
      <c r="I28" s="22"/>
      <c r="J28" s="22"/>
      <c r="K28" s="22"/>
      <c r="L28" s="22"/>
      <c r="M28" s="22"/>
      <c r="N28" s="22"/>
      <c r="O28" s="22"/>
      <c r="P28" s="22"/>
      <c r="Q28" s="23"/>
      <c r="R28" s="24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4"/>
      <c r="EC28" s="24"/>
      <c r="ED28" s="24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5"/>
      <c r="EW28" s="25"/>
      <c r="EX28" s="25"/>
      <c r="EY28" s="25"/>
      <c r="EZ28" s="25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3"/>
      <c r="IT28" s="23"/>
      <c r="IU28" s="23"/>
      <c r="IV28" s="23"/>
    </row>
    <row r="29" spans="1:256" ht="18.75">
      <c r="A29" s="22"/>
      <c r="B29" s="107"/>
      <c r="C29" s="107"/>
      <c r="D29" s="107"/>
      <c r="E29" s="107"/>
      <c r="F29" s="107"/>
      <c r="G29" s="107"/>
      <c r="H29" s="107"/>
      <c r="I29" s="22"/>
      <c r="J29" s="22"/>
      <c r="K29" s="22"/>
      <c r="L29" s="22"/>
      <c r="M29" s="22"/>
      <c r="N29" s="22"/>
      <c r="O29" s="22"/>
      <c r="P29" s="22"/>
      <c r="Q29" s="23"/>
      <c r="R29" s="24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4"/>
      <c r="EC29" s="24"/>
      <c r="ED29" s="24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5"/>
      <c r="EW29" s="25"/>
      <c r="EX29" s="25"/>
      <c r="EY29" s="25"/>
      <c r="EZ29" s="25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S29" s="23"/>
      <c r="IT29" s="23"/>
      <c r="IU29" s="23"/>
      <c r="IV29" s="23"/>
    </row>
  </sheetData>
  <sheetProtection formatCells="0" formatColumns="0" formatRows="0" insertColumns="0" insertRows="0" insertHyperlinks="0" deleteColumns="0" deleteRows="0" autoFilter="0" pivotTables="0"/>
  <mergeCells count="31">
    <mergeCell ref="E7:E9"/>
    <mergeCell ref="I8:I9"/>
    <mergeCell ref="A17:H17"/>
    <mergeCell ref="A19:H19"/>
    <mergeCell ref="Q7:Q9"/>
    <mergeCell ref="B7:B9"/>
    <mergeCell ref="J8:J9"/>
    <mergeCell ref="D7:D9"/>
    <mergeCell ref="K8:K9"/>
    <mergeCell ref="A7:A9"/>
    <mergeCell ref="C7:C9"/>
    <mergeCell ref="A1:Q1"/>
    <mergeCell ref="A2:Q2"/>
    <mergeCell ref="A3:Q3"/>
    <mergeCell ref="A4:P4"/>
    <mergeCell ref="F21:Q21"/>
    <mergeCell ref="F7:F9"/>
    <mergeCell ref="G7:G9"/>
    <mergeCell ref="H7:I7"/>
    <mergeCell ref="J7:K7"/>
    <mergeCell ref="P7:P9"/>
    <mergeCell ref="A5:Q5"/>
    <mergeCell ref="H8:H9"/>
    <mergeCell ref="L7:M7"/>
    <mergeCell ref="N7:O7"/>
    <mergeCell ref="L8:L9"/>
    <mergeCell ref="M8:M9"/>
    <mergeCell ref="N8:N9"/>
    <mergeCell ref="O8:O9"/>
    <mergeCell ref="H6:K6"/>
    <mergeCell ref="L6:O6"/>
  </mergeCells>
  <dataValidations count="2">
    <dataValidation errorStyle="warning" type="whole" showInputMessage="1" showErrorMessage="1" error="Укажите правильно занимаемое мотокроссменом место&#10;Место должно быть  от 1 до 60" sqref="N13:N15">
      <formula1>1</formula1>
      <formula2>60</formula2>
    </dataValidation>
    <dataValidation errorStyle="warning" type="decimal" allowBlank="1" showInputMessage="1" showErrorMessage="1" error="Укажите правильно занимаемое мотокроссменом место&#10;Место должно быть  от 1 до 60" sqref="N10:N12 L10:L15 J10:J12 H10:H12">
      <formula1>1</formula1>
      <formula2>60</formula2>
    </dataValidation>
  </dataValidations>
  <printOptions horizontalCentered="1"/>
  <pageMargins left="0.35" right="0.2362204724409449" top="0.15748031496062992" bottom="0.35433070866141736" header="0.5118110236220472" footer="0.5118110236220472"/>
  <pageSetup fitToHeight="2" horizontalDpi="300" verticalDpi="300" orientation="landscape" paperSize="9" scale="5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1"/>
  <dimension ref="A1:IV30"/>
  <sheetViews>
    <sheetView tabSelected="1" view="pageBreakPreview" zoomScale="60" zoomScaleNormal="60" zoomScalePageLayoutView="75" workbookViewId="0" topLeftCell="A1">
      <selection activeCell="L17" sqref="L17"/>
    </sheetView>
  </sheetViews>
  <sheetFormatPr defaultColWidth="0" defaultRowHeight="12.75"/>
  <cols>
    <col min="1" max="1" width="11.00390625" style="20" customWidth="1"/>
    <col min="2" max="2" width="8.7109375" style="106" bestFit="1" customWidth="1"/>
    <col min="3" max="3" width="26.00390625" style="106" customWidth="1"/>
    <col min="4" max="4" width="8.140625" style="106" customWidth="1"/>
    <col min="5" max="5" width="39.57421875" style="106" customWidth="1"/>
    <col min="6" max="6" width="40.7109375" style="106" customWidth="1"/>
    <col min="7" max="7" width="15.140625" style="106" customWidth="1"/>
    <col min="8" max="15" width="10.00390625" style="20" customWidth="1"/>
    <col min="16" max="16" width="20.57421875" style="20" customWidth="1"/>
    <col min="17" max="17" width="22.140625" style="3" hidden="1" customWidth="1"/>
    <col min="18" max="18" width="0" style="1" hidden="1" customWidth="1"/>
    <col min="19" max="19" width="7.57421875" style="3" hidden="1" customWidth="1"/>
    <col min="20" max="20" width="12.421875" style="3" hidden="1" customWidth="1"/>
    <col min="21" max="21" width="16.57421875" style="3" hidden="1" customWidth="1"/>
    <col min="22" max="28" width="12.421875" style="3" hidden="1" customWidth="1"/>
    <col min="29" max="30" width="13.140625" style="3" hidden="1" customWidth="1"/>
    <col min="31" max="40" width="12.421875" style="3" hidden="1" customWidth="1"/>
    <col min="41" max="41" width="13.7109375" style="3" hidden="1" customWidth="1"/>
    <col min="42" max="42" width="11.8515625" style="3" hidden="1" customWidth="1"/>
    <col min="43" max="43" width="16.28125" style="3" hidden="1" customWidth="1"/>
    <col min="44" max="51" width="12.00390625" style="3" hidden="1" customWidth="1"/>
    <col min="52" max="53" width="12.7109375" style="3" hidden="1" customWidth="1"/>
    <col min="54" max="63" width="12.00390625" style="3" hidden="1" customWidth="1"/>
    <col min="64" max="64" width="13.28125" style="3" hidden="1" customWidth="1"/>
    <col min="65" max="65" width="13.57421875" style="3" hidden="1" customWidth="1"/>
    <col min="66" max="66" width="19.00390625" style="3" hidden="1" customWidth="1"/>
    <col min="67" max="74" width="12.421875" style="3" hidden="1" customWidth="1"/>
    <col min="75" max="96" width="13.140625" style="3" hidden="1" customWidth="1"/>
    <col min="97" max="106" width="12.421875" style="3" hidden="1" customWidth="1"/>
    <col min="107" max="107" width="13.7109375" style="3" hidden="1" customWidth="1"/>
    <col min="108" max="108" width="12.8515625" style="3" hidden="1" customWidth="1"/>
    <col min="109" max="109" width="18.7109375" style="3" hidden="1" customWidth="1"/>
    <col min="110" max="117" width="12.00390625" style="3" hidden="1" customWidth="1"/>
    <col min="118" max="131" width="12.7109375" style="3" hidden="1" customWidth="1"/>
    <col min="132" max="134" width="12.7109375" style="1" hidden="1" customWidth="1"/>
    <col min="135" max="139" width="12.7109375" style="3" hidden="1" customWidth="1"/>
    <col min="140" max="149" width="12.00390625" style="3" hidden="1" customWidth="1"/>
    <col min="150" max="150" width="13.28125" style="3" hidden="1" customWidth="1"/>
    <col min="151" max="151" width="13.140625" style="3" hidden="1" customWidth="1"/>
    <col min="152" max="152" width="8.7109375" style="4" hidden="1" customWidth="1"/>
    <col min="153" max="153" width="32.00390625" style="4" hidden="1" customWidth="1"/>
    <col min="154" max="154" width="30.57421875" style="4" hidden="1" customWidth="1"/>
    <col min="155" max="155" width="3.7109375" style="4" hidden="1" customWidth="1"/>
    <col min="156" max="156" width="11.7109375" style="4" hidden="1" customWidth="1"/>
    <col min="157" max="157" width="49.7109375" style="3" hidden="1" customWidth="1"/>
    <col min="158" max="158" width="33.140625" style="3" hidden="1" customWidth="1"/>
    <col min="159" max="159" width="51.421875" style="3" hidden="1" customWidth="1"/>
    <col min="160" max="160" width="9.57421875" style="3" hidden="1" customWidth="1"/>
    <col min="161" max="162" width="2.8515625" style="3" hidden="1" customWidth="1"/>
    <col min="163" max="163" width="5.421875" style="3" hidden="1" customWidth="1"/>
    <col min="164" max="164" width="12.421875" style="3" hidden="1" customWidth="1"/>
    <col min="165" max="165" width="16.57421875" style="3" hidden="1" customWidth="1"/>
    <col min="166" max="172" width="12.421875" style="3" hidden="1" customWidth="1"/>
    <col min="173" max="174" width="13.140625" style="3" hidden="1" customWidth="1"/>
    <col min="175" max="184" width="12.421875" style="3" hidden="1" customWidth="1"/>
    <col min="185" max="185" width="13.7109375" style="3" hidden="1" customWidth="1"/>
    <col min="186" max="186" width="13.140625" style="3" hidden="1" customWidth="1"/>
    <col min="187" max="187" width="16.28125" style="3" hidden="1" customWidth="1"/>
    <col min="188" max="195" width="12.00390625" style="3" hidden="1" customWidth="1"/>
    <col min="196" max="197" width="12.7109375" style="3" hidden="1" customWidth="1"/>
    <col min="198" max="207" width="12.00390625" style="3" hidden="1" customWidth="1"/>
    <col min="208" max="208" width="13.28125" style="3" hidden="1" customWidth="1"/>
    <col min="209" max="209" width="13.57421875" style="3" hidden="1" customWidth="1"/>
    <col min="210" max="210" width="19.00390625" style="3" hidden="1" customWidth="1"/>
    <col min="211" max="218" width="12.421875" style="3" hidden="1" customWidth="1"/>
    <col min="219" max="229" width="13.140625" style="3" hidden="1" customWidth="1"/>
    <col min="230" max="230" width="12.421875" style="3" hidden="1" customWidth="1"/>
    <col min="231" max="231" width="13.7109375" style="3" hidden="1" customWidth="1"/>
    <col min="232" max="232" width="13.28125" style="3" hidden="1" customWidth="1"/>
    <col min="233" max="233" width="18.7109375" style="3" hidden="1" customWidth="1"/>
    <col min="234" max="241" width="12.00390625" style="3" hidden="1" customWidth="1"/>
    <col min="242" max="252" width="12.7109375" style="3" hidden="1" customWidth="1"/>
    <col min="253" max="253" width="12.00390625" style="3" hidden="1" customWidth="1"/>
    <col min="254" max="254" width="13.28125" style="3" hidden="1" customWidth="1"/>
    <col min="255" max="255" width="12.7109375" style="3" hidden="1" customWidth="1"/>
    <col min="256" max="16384" width="10.7109375" style="3" hidden="1" customWidth="1"/>
  </cols>
  <sheetData>
    <row r="1" spans="1:19" ht="46.5" customHeight="1">
      <c r="A1" s="156"/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S1" s="2"/>
    </row>
    <row r="2" spans="1:19" ht="24" customHeight="1">
      <c r="A2" s="156" t="s">
        <v>76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S2" s="2"/>
    </row>
    <row r="3" spans="1:19" ht="19.5" customHeight="1">
      <c r="A3" s="157" t="s">
        <v>77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S3" s="5"/>
    </row>
    <row r="4" spans="1:19" ht="18" customHeight="1">
      <c r="A4" s="158" t="s">
        <v>75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26" t="s">
        <v>24</v>
      </c>
      <c r="S4" s="5"/>
    </row>
    <row r="5" spans="1:256" ht="24" customHeight="1">
      <c r="A5" s="146" t="s">
        <v>98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S5" s="4"/>
      <c r="FH5" s="6"/>
      <c r="FI5" s="6"/>
      <c r="FJ5" s="6"/>
      <c r="FK5" s="7"/>
      <c r="FL5" s="7"/>
      <c r="FM5" s="7"/>
      <c r="FN5" s="7"/>
      <c r="FO5" s="8"/>
      <c r="FP5" s="8"/>
      <c r="FQ5" s="8"/>
      <c r="FR5" s="8"/>
      <c r="FS5" s="8"/>
      <c r="FT5" s="8" t="s">
        <v>15</v>
      </c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</row>
    <row r="6" spans="1:256" ht="25.5" customHeight="1" thickBot="1">
      <c r="A6" s="12"/>
      <c r="B6" s="102"/>
      <c r="C6" s="102"/>
      <c r="D6" s="102"/>
      <c r="E6" s="102"/>
      <c r="F6" s="102"/>
      <c r="G6" s="102"/>
      <c r="H6" s="173" t="s">
        <v>72</v>
      </c>
      <c r="I6" s="173"/>
      <c r="J6" s="173"/>
      <c r="K6" s="173"/>
      <c r="L6" s="173" t="s">
        <v>73</v>
      </c>
      <c r="M6" s="173"/>
      <c r="N6" s="173"/>
      <c r="O6" s="173"/>
      <c r="P6" s="13"/>
      <c r="Q6" s="10"/>
      <c r="S6" s="11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9"/>
    </row>
    <row r="7" spans="1:256" ht="19.5" customHeight="1">
      <c r="A7" s="185" t="s">
        <v>21</v>
      </c>
      <c r="B7" s="174" t="s">
        <v>0</v>
      </c>
      <c r="C7" s="174" t="s">
        <v>27</v>
      </c>
      <c r="D7" s="174" t="s">
        <v>26</v>
      </c>
      <c r="E7" s="174" t="s">
        <v>18</v>
      </c>
      <c r="F7" s="174" t="s">
        <v>19</v>
      </c>
      <c r="G7" s="174" t="s">
        <v>1</v>
      </c>
      <c r="H7" s="171" t="s">
        <v>2</v>
      </c>
      <c r="I7" s="172"/>
      <c r="J7" s="171" t="s">
        <v>3</v>
      </c>
      <c r="K7" s="172"/>
      <c r="L7" s="171" t="s">
        <v>2</v>
      </c>
      <c r="M7" s="172"/>
      <c r="N7" s="171" t="s">
        <v>3</v>
      </c>
      <c r="O7" s="172"/>
      <c r="P7" s="179" t="s">
        <v>20</v>
      </c>
      <c r="Q7" s="182" t="s">
        <v>13</v>
      </c>
      <c r="S7" s="14"/>
      <c r="FD7" s="4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9"/>
    </row>
    <row r="8" spans="1:256" ht="18.75" customHeight="1">
      <c r="A8" s="186"/>
      <c r="B8" s="175"/>
      <c r="C8" s="175"/>
      <c r="D8" s="177"/>
      <c r="E8" s="177"/>
      <c r="F8" s="175"/>
      <c r="G8" s="177"/>
      <c r="H8" s="169" t="s">
        <v>10</v>
      </c>
      <c r="I8" s="169" t="s">
        <v>25</v>
      </c>
      <c r="J8" s="169" t="s">
        <v>10</v>
      </c>
      <c r="K8" s="169" t="s">
        <v>25</v>
      </c>
      <c r="L8" s="169" t="s">
        <v>10</v>
      </c>
      <c r="M8" s="169" t="s">
        <v>25</v>
      </c>
      <c r="N8" s="169" t="s">
        <v>10</v>
      </c>
      <c r="O8" s="169" t="s">
        <v>25</v>
      </c>
      <c r="P8" s="180"/>
      <c r="Q8" s="183"/>
      <c r="S8" s="14"/>
      <c r="U8" s="3" t="s">
        <v>6</v>
      </c>
      <c r="AQ8" s="3" t="s">
        <v>7</v>
      </c>
      <c r="BN8" s="3" t="s">
        <v>8</v>
      </c>
      <c r="DE8" s="3" t="s">
        <v>9</v>
      </c>
      <c r="EW8" s="4">
        <v>1</v>
      </c>
      <c r="EX8" s="4">
        <v>2</v>
      </c>
      <c r="FH8" s="6"/>
      <c r="FI8" s="6"/>
      <c r="FJ8" s="6"/>
      <c r="FK8" s="7"/>
      <c r="FL8" s="7"/>
      <c r="FM8" s="7"/>
      <c r="FN8" s="7"/>
      <c r="FO8" s="8"/>
      <c r="FP8" s="8"/>
      <c r="FQ8" s="8"/>
      <c r="FR8" s="8"/>
      <c r="FS8" s="8"/>
      <c r="FT8" s="8" t="s">
        <v>15</v>
      </c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</row>
    <row r="9" spans="1:256" ht="19.5" thickBot="1">
      <c r="A9" s="187"/>
      <c r="B9" s="176"/>
      <c r="C9" s="176"/>
      <c r="D9" s="178"/>
      <c r="E9" s="178"/>
      <c r="F9" s="176"/>
      <c r="G9" s="178"/>
      <c r="H9" s="170"/>
      <c r="I9" s="170"/>
      <c r="J9" s="170"/>
      <c r="K9" s="170"/>
      <c r="L9" s="170"/>
      <c r="M9" s="170"/>
      <c r="N9" s="170"/>
      <c r="O9" s="170"/>
      <c r="P9" s="181"/>
      <c r="Q9" s="184"/>
      <c r="S9" s="15"/>
      <c r="T9" s="3">
        <v>1</v>
      </c>
      <c r="U9" s="3">
        <v>2</v>
      </c>
      <c r="V9" s="3">
        <v>3</v>
      </c>
      <c r="W9" s="3">
        <v>4</v>
      </c>
      <c r="X9" s="3">
        <v>5</v>
      </c>
      <c r="Y9" s="3">
        <v>6</v>
      </c>
      <c r="Z9" s="3">
        <v>7</v>
      </c>
      <c r="AA9" s="3">
        <v>8</v>
      </c>
      <c r="AB9" s="3">
        <v>9</v>
      </c>
      <c r="AC9" s="3">
        <v>10</v>
      </c>
      <c r="AD9" s="3">
        <v>11</v>
      </c>
      <c r="AE9" s="3">
        <v>12</v>
      </c>
      <c r="AF9" s="3">
        <v>13</v>
      </c>
      <c r="AG9" s="3">
        <v>14</v>
      </c>
      <c r="AH9" s="3">
        <v>15</v>
      </c>
      <c r="AI9" s="3">
        <v>16</v>
      </c>
      <c r="AJ9" s="3">
        <v>17</v>
      </c>
      <c r="AK9" s="3">
        <v>18</v>
      </c>
      <c r="AL9" s="3">
        <v>19</v>
      </c>
      <c r="AM9" s="3">
        <v>20</v>
      </c>
      <c r="AN9" s="3">
        <v>21</v>
      </c>
      <c r="AO9" s="3" t="s">
        <v>4</v>
      </c>
      <c r="AQ9" s="3">
        <v>1</v>
      </c>
      <c r="AR9" s="3">
        <v>2</v>
      </c>
      <c r="AS9" s="3">
        <v>3</v>
      </c>
      <c r="AT9" s="3">
        <v>4</v>
      </c>
      <c r="AU9" s="3">
        <v>5</v>
      </c>
      <c r="AV9" s="3">
        <v>6</v>
      </c>
      <c r="AW9" s="3">
        <v>7</v>
      </c>
      <c r="AX9" s="3">
        <v>8</v>
      </c>
      <c r="AY9" s="3">
        <v>9</v>
      </c>
      <c r="AZ9" s="3">
        <v>10</v>
      </c>
      <c r="BA9" s="3">
        <v>11</v>
      </c>
      <c r="BB9" s="3">
        <v>12</v>
      </c>
      <c r="BC9" s="3">
        <v>13</v>
      </c>
      <c r="BD9" s="3">
        <v>14</v>
      </c>
      <c r="BE9" s="3">
        <v>15</v>
      </c>
      <c r="BF9" s="3">
        <v>16</v>
      </c>
      <c r="BG9" s="3">
        <v>17</v>
      </c>
      <c r="BH9" s="3">
        <v>18</v>
      </c>
      <c r="BI9" s="3">
        <v>19</v>
      </c>
      <c r="BJ9" s="3">
        <v>20</v>
      </c>
      <c r="BL9" s="3" t="s">
        <v>5</v>
      </c>
      <c r="BN9" s="3">
        <v>1</v>
      </c>
      <c r="BO9" s="3">
        <v>2</v>
      </c>
      <c r="BP9" s="3">
        <v>3</v>
      </c>
      <c r="BQ9" s="3">
        <v>4</v>
      </c>
      <c r="BR9" s="3">
        <v>5</v>
      </c>
      <c r="BS9" s="3">
        <v>6</v>
      </c>
      <c r="BT9" s="3">
        <v>7</v>
      </c>
      <c r="BU9" s="3">
        <v>8</v>
      </c>
      <c r="BV9" s="3">
        <v>9</v>
      </c>
      <c r="BW9" s="3">
        <v>10</v>
      </c>
      <c r="BX9" s="3">
        <v>11</v>
      </c>
      <c r="BY9" s="3">
        <v>12</v>
      </c>
      <c r="BZ9" s="3">
        <v>13</v>
      </c>
      <c r="CA9" s="3">
        <v>14</v>
      </c>
      <c r="CB9" s="3">
        <v>15</v>
      </c>
      <c r="CC9" s="3">
        <v>16</v>
      </c>
      <c r="CD9" s="3">
        <v>17</v>
      </c>
      <c r="CE9" s="3">
        <v>18</v>
      </c>
      <c r="CF9" s="3">
        <v>19</v>
      </c>
      <c r="CG9" s="3">
        <v>20</v>
      </c>
      <c r="CH9" s="3">
        <v>21</v>
      </c>
      <c r="CI9" s="3">
        <v>22</v>
      </c>
      <c r="CJ9" s="3">
        <v>23</v>
      </c>
      <c r="CK9" s="3">
        <v>24</v>
      </c>
      <c r="CL9" s="3">
        <v>25</v>
      </c>
      <c r="CM9" s="3">
        <v>26</v>
      </c>
      <c r="CN9" s="3">
        <v>27</v>
      </c>
      <c r="CO9" s="3">
        <v>28</v>
      </c>
      <c r="CP9" s="3">
        <v>29</v>
      </c>
      <c r="CQ9" s="3">
        <v>30</v>
      </c>
      <c r="CR9" s="3">
        <v>31</v>
      </c>
      <c r="CS9" s="3">
        <v>32</v>
      </c>
      <c r="CT9" s="3">
        <v>33</v>
      </c>
      <c r="CU9" s="3">
        <v>34</v>
      </c>
      <c r="CV9" s="3">
        <v>35</v>
      </c>
      <c r="CW9" s="3">
        <v>36</v>
      </c>
      <c r="CX9" s="3">
        <v>37</v>
      </c>
      <c r="CY9" s="3">
        <v>38</v>
      </c>
      <c r="CZ9" s="3">
        <v>39</v>
      </c>
      <c r="DA9" s="3">
        <v>40</v>
      </c>
      <c r="DE9" s="3">
        <v>1</v>
      </c>
      <c r="DF9" s="3">
        <v>2</v>
      </c>
      <c r="DG9" s="3">
        <v>3</v>
      </c>
      <c r="DH9" s="3">
        <v>4</v>
      </c>
      <c r="DI9" s="3">
        <v>5</v>
      </c>
      <c r="DJ9" s="3">
        <v>6</v>
      </c>
      <c r="DK9" s="3">
        <v>7</v>
      </c>
      <c r="DL9" s="3">
        <v>8</v>
      </c>
      <c r="DM9" s="3">
        <v>9</v>
      </c>
      <c r="DN9" s="3">
        <v>10</v>
      </c>
      <c r="DO9" s="3">
        <v>11</v>
      </c>
      <c r="DP9" s="3">
        <v>12</v>
      </c>
      <c r="DQ9" s="3">
        <v>13</v>
      </c>
      <c r="DR9" s="3">
        <v>14</v>
      </c>
      <c r="DS9" s="3">
        <v>15</v>
      </c>
      <c r="DT9" s="3">
        <v>16</v>
      </c>
      <c r="DU9" s="3">
        <v>17</v>
      </c>
      <c r="DV9" s="3">
        <v>18</v>
      </c>
      <c r="DW9" s="3">
        <v>19</v>
      </c>
      <c r="DX9" s="3">
        <v>20</v>
      </c>
      <c r="DY9" s="3">
        <v>21</v>
      </c>
      <c r="DZ9" s="3">
        <v>22</v>
      </c>
      <c r="EA9" s="3">
        <v>23</v>
      </c>
      <c r="EB9" s="3">
        <v>24</v>
      </c>
      <c r="EC9" s="3">
        <v>25</v>
      </c>
      <c r="ED9" s="3">
        <v>26</v>
      </c>
      <c r="EE9" s="3">
        <v>27</v>
      </c>
      <c r="EF9" s="3">
        <v>28</v>
      </c>
      <c r="EG9" s="3">
        <v>29</v>
      </c>
      <c r="EH9" s="3">
        <v>30</v>
      </c>
      <c r="EI9" s="3">
        <v>31</v>
      </c>
      <c r="EJ9" s="3">
        <v>32</v>
      </c>
      <c r="EK9" s="3">
        <v>33</v>
      </c>
      <c r="EL9" s="3">
        <v>34</v>
      </c>
      <c r="EM9" s="3">
        <v>35</v>
      </c>
      <c r="EN9" s="3">
        <v>36</v>
      </c>
      <c r="EO9" s="3">
        <v>37</v>
      </c>
      <c r="EP9" s="3">
        <v>38</v>
      </c>
      <c r="EQ9" s="3">
        <v>39</v>
      </c>
      <c r="ER9" s="3">
        <v>40</v>
      </c>
      <c r="EZ9" s="4" t="s">
        <v>14</v>
      </c>
      <c r="FA9" s="3" t="s">
        <v>11</v>
      </c>
      <c r="FB9" s="3" t="s">
        <v>12</v>
      </c>
      <c r="FC9" s="16" t="s">
        <v>10</v>
      </c>
      <c r="FE9" s="3" t="s">
        <v>16</v>
      </c>
      <c r="FF9" s="3" t="s">
        <v>17</v>
      </c>
      <c r="FH9" s="8"/>
      <c r="FI9" s="8" t="s">
        <v>6</v>
      </c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 t="s">
        <v>7</v>
      </c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 t="s">
        <v>8</v>
      </c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 t="s">
        <v>9</v>
      </c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9"/>
    </row>
    <row r="10" spans="1:255" s="17" customFormat="1" ht="37.5">
      <c r="A10" s="124">
        <v>1</v>
      </c>
      <c r="B10" s="206">
        <v>14</v>
      </c>
      <c r="C10" s="125" t="s">
        <v>53</v>
      </c>
      <c r="D10" s="110" t="s">
        <v>29</v>
      </c>
      <c r="E10" s="125" t="s">
        <v>42</v>
      </c>
      <c r="F10" s="110" t="s">
        <v>43</v>
      </c>
      <c r="G10" s="125" t="s">
        <v>28</v>
      </c>
      <c r="H10" s="34">
        <v>3</v>
      </c>
      <c r="I10" s="119">
        <v>20</v>
      </c>
      <c r="J10" s="120">
        <v>3</v>
      </c>
      <c r="K10" s="121">
        <v>20</v>
      </c>
      <c r="L10" s="34">
        <v>1</v>
      </c>
      <c r="M10" s="119">
        <v>25</v>
      </c>
      <c r="N10" s="120">
        <v>1</v>
      </c>
      <c r="O10" s="121">
        <v>25</v>
      </c>
      <c r="P10" s="211">
        <f>SUM(I10+K10+M10+O10)</f>
        <v>90</v>
      </c>
      <c r="Q10" s="35"/>
      <c r="S10" s="18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  <c r="IS10" s="19"/>
      <c r="IT10" s="19"/>
      <c r="IU10" s="19"/>
    </row>
    <row r="11" spans="1:255" s="17" customFormat="1" ht="37.5">
      <c r="A11" s="131">
        <v>2</v>
      </c>
      <c r="B11" s="203">
        <v>51</v>
      </c>
      <c r="C11" s="113" t="s">
        <v>58</v>
      </c>
      <c r="D11" s="111" t="s">
        <v>29</v>
      </c>
      <c r="E11" s="113" t="s">
        <v>38</v>
      </c>
      <c r="F11" s="111" t="s">
        <v>39</v>
      </c>
      <c r="G11" s="113" t="s">
        <v>33</v>
      </c>
      <c r="H11" s="100">
        <v>1</v>
      </c>
      <c r="I11" s="127">
        <v>25</v>
      </c>
      <c r="J11" s="126">
        <v>1</v>
      </c>
      <c r="K11" s="141">
        <v>25</v>
      </c>
      <c r="L11" s="100" t="s">
        <v>4</v>
      </c>
      <c r="M11" s="127">
        <v>0</v>
      </c>
      <c r="N11" s="126">
        <v>2</v>
      </c>
      <c r="O11" s="141">
        <v>22</v>
      </c>
      <c r="P11" s="212">
        <f>SUM(I11+K11+M11+O11)</f>
        <v>72</v>
      </c>
      <c r="Q11" s="35"/>
      <c r="S11" s="18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</row>
    <row r="12" spans="1:255" s="17" customFormat="1" ht="38.25" thickBot="1">
      <c r="A12" s="109">
        <v>3</v>
      </c>
      <c r="B12" s="209">
        <v>11</v>
      </c>
      <c r="C12" s="115" t="s">
        <v>52</v>
      </c>
      <c r="D12" s="112" t="s">
        <v>29</v>
      </c>
      <c r="E12" s="115" t="s">
        <v>36</v>
      </c>
      <c r="F12" s="112" t="s">
        <v>37</v>
      </c>
      <c r="G12" s="115" t="s">
        <v>33</v>
      </c>
      <c r="H12" s="122">
        <v>2</v>
      </c>
      <c r="I12" s="108">
        <v>22</v>
      </c>
      <c r="J12" s="101">
        <v>2</v>
      </c>
      <c r="K12" s="123">
        <v>22</v>
      </c>
      <c r="L12" s="122" t="s">
        <v>71</v>
      </c>
      <c r="M12" s="108">
        <v>0</v>
      </c>
      <c r="N12" s="101" t="s">
        <v>71</v>
      </c>
      <c r="O12" s="123">
        <v>0</v>
      </c>
      <c r="P12" s="213">
        <f>SUM(I12+K12+M12+O12)</f>
        <v>44</v>
      </c>
      <c r="Q12" s="35"/>
      <c r="S12" s="18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9"/>
      <c r="IU12" s="19"/>
    </row>
    <row r="13" spans="1:256" s="31" customFormat="1" ht="18">
      <c r="A13" s="27"/>
      <c r="B13" s="103"/>
      <c r="C13" s="103"/>
      <c r="D13" s="103"/>
      <c r="E13" s="103"/>
      <c r="F13" s="103"/>
      <c r="G13" s="103"/>
      <c r="H13" s="27"/>
      <c r="I13" s="27"/>
      <c r="J13" s="27"/>
      <c r="K13" s="28"/>
      <c r="L13" s="27"/>
      <c r="M13" s="27"/>
      <c r="N13" s="27"/>
      <c r="O13" s="28"/>
      <c r="P13" s="29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9"/>
      <c r="EA13" s="29"/>
      <c r="EB13" s="29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30"/>
      <c r="EU13" s="30"/>
      <c r="EV13" s="30"/>
      <c r="EW13" s="30"/>
      <c r="EX13" s="30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  <c r="IO13" s="28"/>
      <c r="IP13" s="28"/>
      <c r="IQ13" s="28"/>
      <c r="IR13" s="28"/>
      <c r="IS13" s="28"/>
      <c r="IT13" s="28"/>
      <c r="IU13" s="28"/>
      <c r="IV13" s="28"/>
    </row>
    <row r="14" spans="1:13" s="82" customFormat="1" ht="15.75">
      <c r="A14" s="165" t="s">
        <v>94</v>
      </c>
      <c r="B14" s="165"/>
      <c r="C14" s="165"/>
      <c r="D14" s="165"/>
      <c r="E14" s="165"/>
      <c r="F14" s="165"/>
      <c r="G14" s="165"/>
      <c r="H14" s="165"/>
      <c r="I14" s="81"/>
      <c r="J14" s="81"/>
      <c r="K14" s="81"/>
      <c r="L14" s="81"/>
      <c r="M14" s="80"/>
    </row>
    <row r="15" spans="1:13" s="82" customFormat="1" ht="15.75">
      <c r="A15" s="81" t="s">
        <v>95</v>
      </c>
      <c r="B15" s="81"/>
      <c r="C15" s="81"/>
      <c r="D15" s="81"/>
      <c r="E15" s="81"/>
      <c r="F15" s="81"/>
      <c r="G15" s="81"/>
      <c r="H15" s="81"/>
      <c r="I15" s="83"/>
      <c r="J15" s="83"/>
      <c r="K15" s="83"/>
      <c r="L15" s="83"/>
      <c r="M15" s="81"/>
    </row>
    <row r="16" spans="1:13" s="82" customFormat="1" ht="15.75">
      <c r="A16" s="165" t="s">
        <v>22</v>
      </c>
      <c r="B16" s="165"/>
      <c r="C16" s="165"/>
      <c r="D16" s="165"/>
      <c r="E16" s="165"/>
      <c r="F16" s="165"/>
      <c r="G16" s="165"/>
      <c r="H16" s="165"/>
      <c r="I16" s="84"/>
      <c r="J16" s="84"/>
      <c r="K16" s="84"/>
      <c r="L16" s="84"/>
      <c r="M16" s="80"/>
    </row>
    <row r="17" spans="1:13" s="82" customFormat="1" ht="15.75">
      <c r="A17" s="81" t="s">
        <v>96</v>
      </c>
      <c r="B17" s="81"/>
      <c r="C17" s="81"/>
      <c r="D17" s="81"/>
      <c r="E17" s="81"/>
      <c r="F17" s="81"/>
      <c r="G17" s="81"/>
      <c r="H17" s="81"/>
      <c r="I17" s="84"/>
      <c r="J17" s="84"/>
      <c r="K17" s="84"/>
      <c r="L17" s="84"/>
      <c r="M17" s="81"/>
    </row>
    <row r="18" spans="1:256" s="31" customFormat="1" ht="18">
      <c r="A18" s="27"/>
      <c r="B18" s="103"/>
      <c r="C18" s="103"/>
      <c r="D18" s="103"/>
      <c r="E18" s="103"/>
      <c r="F18" s="103"/>
      <c r="G18" s="103"/>
      <c r="H18" s="27"/>
      <c r="I18" s="27"/>
      <c r="J18" s="27"/>
      <c r="K18" s="28"/>
      <c r="L18" s="27"/>
      <c r="M18" s="27"/>
      <c r="N18" s="27"/>
      <c r="O18" s="28"/>
      <c r="P18" s="29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9"/>
      <c r="EA18" s="29"/>
      <c r="EB18" s="29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30"/>
      <c r="EU18" s="30"/>
      <c r="EV18" s="30"/>
      <c r="EW18" s="30"/>
      <c r="EX18" s="30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  <c r="IV18" s="28"/>
    </row>
    <row r="19" spans="1:256" s="31" customFormat="1" ht="15" customHeight="1">
      <c r="A19" s="27"/>
      <c r="B19" s="103"/>
      <c r="C19" s="103"/>
      <c r="D19" s="103"/>
      <c r="E19" s="103"/>
      <c r="F19" s="103"/>
      <c r="G19" s="103"/>
      <c r="H19" s="27"/>
      <c r="I19" s="27"/>
      <c r="J19" s="27"/>
      <c r="K19" s="28"/>
      <c r="L19" s="27"/>
      <c r="M19" s="27"/>
      <c r="N19" s="27"/>
      <c r="O19" s="28"/>
      <c r="P19" s="29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9"/>
      <c r="EA19" s="29"/>
      <c r="EB19" s="29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30"/>
      <c r="EU19" s="30"/>
      <c r="EV19" s="30"/>
      <c r="EW19" s="30"/>
      <c r="EX19" s="30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U19" s="28"/>
      <c r="HV19" s="28"/>
      <c r="HW19" s="28"/>
      <c r="HX19" s="28"/>
      <c r="HY19" s="28"/>
      <c r="HZ19" s="28"/>
      <c r="IA19" s="28"/>
      <c r="IB19" s="28"/>
      <c r="IC19" s="28"/>
      <c r="ID19" s="28"/>
      <c r="IE19" s="28"/>
      <c r="IF19" s="28"/>
      <c r="IG19" s="28"/>
      <c r="IH19" s="28"/>
      <c r="II19" s="28"/>
      <c r="IJ19" s="28"/>
      <c r="IK19" s="28"/>
      <c r="IL19" s="28"/>
      <c r="IM19" s="28"/>
      <c r="IN19" s="28"/>
      <c r="IO19" s="28"/>
      <c r="IP19" s="28"/>
      <c r="IQ19" s="28"/>
      <c r="IR19" s="28"/>
      <c r="IS19" s="28"/>
      <c r="IT19" s="28"/>
      <c r="IU19" s="28"/>
      <c r="IV19" s="28"/>
    </row>
    <row r="20" spans="1:256" s="31" customFormat="1" ht="18">
      <c r="A20" s="27"/>
      <c r="B20" s="103"/>
      <c r="C20" s="103"/>
      <c r="D20" s="103"/>
      <c r="E20" s="103"/>
      <c r="F20" s="103"/>
      <c r="G20" s="103"/>
      <c r="H20" s="27"/>
      <c r="I20" s="27"/>
      <c r="J20" s="27"/>
      <c r="K20" s="28"/>
      <c r="L20" s="27"/>
      <c r="M20" s="27"/>
      <c r="N20" s="27"/>
      <c r="O20" s="28"/>
      <c r="P20" s="29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9"/>
      <c r="EA20" s="29"/>
      <c r="EB20" s="29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30"/>
      <c r="EU20" s="30"/>
      <c r="EV20" s="30"/>
      <c r="EW20" s="30"/>
      <c r="EX20" s="30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  <c r="GW20" s="28"/>
      <c r="GX20" s="28"/>
      <c r="GY20" s="28"/>
      <c r="GZ20" s="28"/>
      <c r="HA20" s="28"/>
      <c r="HB20" s="28"/>
      <c r="HC20" s="28"/>
      <c r="HD20" s="28"/>
      <c r="HE20" s="28"/>
      <c r="HF20" s="28"/>
      <c r="HG20" s="28"/>
      <c r="HH20" s="28"/>
      <c r="HI20" s="28"/>
      <c r="HJ20" s="28"/>
      <c r="HK20" s="28"/>
      <c r="HL20" s="28"/>
      <c r="HM20" s="28"/>
      <c r="HN20" s="28"/>
      <c r="HO20" s="28"/>
      <c r="HP20" s="28"/>
      <c r="HQ20" s="28"/>
      <c r="HR20" s="28"/>
      <c r="HS20" s="28"/>
      <c r="HT20" s="28"/>
      <c r="HU20" s="28"/>
      <c r="HV20" s="28"/>
      <c r="HW20" s="28"/>
      <c r="HX20" s="28"/>
      <c r="HY20" s="28"/>
      <c r="HZ20" s="28"/>
      <c r="IA20" s="28"/>
      <c r="IB20" s="28"/>
      <c r="IC20" s="28"/>
      <c r="ID20" s="28"/>
      <c r="IE20" s="28"/>
      <c r="IF20" s="28"/>
      <c r="IG20" s="28"/>
      <c r="IH20" s="28"/>
      <c r="II20" s="28"/>
      <c r="IJ20" s="28"/>
      <c r="IK20" s="28"/>
      <c r="IL20" s="28"/>
      <c r="IM20" s="28"/>
      <c r="IN20" s="28"/>
      <c r="IO20" s="28"/>
      <c r="IP20" s="28"/>
      <c r="IQ20" s="28"/>
      <c r="IR20" s="28"/>
      <c r="IS20" s="28"/>
      <c r="IT20" s="28"/>
      <c r="IU20" s="28"/>
      <c r="IV20" s="28"/>
    </row>
    <row r="21" spans="1:256" s="31" customFormat="1" ht="18">
      <c r="A21" s="32"/>
      <c r="B21" s="104"/>
      <c r="C21" s="104"/>
      <c r="D21" s="104"/>
      <c r="E21" s="104"/>
      <c r="F21" s="104"/>
      <c r="G21" s="104"/>
      <c r="H21" s="32"/>
      <c r="I21" s="32"/>
      <c r="J21" s="32"/>
      <c r="K21" s="28"/>
      <c r="L21" s="32"/>
      <c r="M21" s="32"/>
      <c r="N21" s="32"/>
      <c r="O21" s="28"/>
      <c r="P21" s="29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9"/>
      <c r="EA21" s="29"/>
      <c r="EB21" s="29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30"/>
      <c r="EU21" s="30"/>
      <c r="EV21" s="30"/>
      <c r="EW21" s="30"/>
      <c r="EX21" s="30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  <c r="HF21" s="28"/>
      <c r="HG21" s="28"/>
      <c r="HH21" s="28"/>
      <c r="HI21" s="28"/>
      <c r="HJ21" s="28"/>
      <c r="HK21" s="28"/>
      <c r="HL21" s="28"/>
      <c r="HM21" s="28"/>
      <c r="HN21" s="28"/>
      <c r="HO21" s="28"/>
      <c r="HP21" s="28"/>
      <c r="HQ21" s="28"/>
      <c r="HR21" s="28"/>
      <c r="HS21" s="28"/>
      <c r="HT21" s="28"/>
      <c r="HU21" s="28"/>
      <c r="HV21" s="28"/>
      <c r="HW21" s="28"/>
      <c r="HX21" s="28"/>
      <c r="HY21" s="28"/>
      <c r="HZ21" s="28"/>
      <c r="IA21" s="28"/>
      <c r="IB21" s="28"/>
      <c r="IC21" s="28"/>
      <c r="ID21" s="28"/>
      <c r="IE21" s="28"/>
      <c r="IF21" s="28"/>
      <c r="IG21" s="28"/>
      <c r="IH21" s="28"/>
      <c r="II21" s="28"/>
      <c r="IJ21" s="28"/>
      <c r="IK21" s="28"/>
      <c r="IL21" s="28"/>
      <c r="IM21" s="28"/>
      <c r="IN21" s="28"/>
      <c r="IO21" s="28"/>
      <c r="IP21" s="28"/>
      <c r="IQ21" s="28"/>
      <c r="IR21" s="28"/>
      <c r="IS21" s="28"/>
      <c r="IT21" s="28"/>
      <c r="IU21" s="28"/>
      <c r="IV21" s="28"/>
    </row>
    <row r="22" spans="1:156" ht="18.75">
      <c r="A22" s="21"/>
      <c r="B22" s="105"/>
      <c r="C22" s="105"/>
      <c r="D22" s="105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3"/>
      <c r="DW22" s="1"/>
      <c r="DX22" s="1"/>
      <c r="DY22" s="1"/>
      <c r="EB22" s="3"/>
      <c r="EC22" s="3"/>
      <c r="ED22" s="3"/>
      <c r="EQ22" s="4"/>
      <c r="ER22" s="4"/>
      <c r="ES22" s="4"/>
      <c r="ET22" s="4"/>
      <c r="EU22" s="4"/>
      <c r="EV22" s="3"/>
      <c r="EW22" s="3"/>
      <c r="EX22" s="3"/>
      <c r="EY22" s="3"/>
      <c r="EZ22" s="3"/>
    </row>
    <row r="23" spans="1:256" s="31" customFormat="1" ht="18">
      <c r="A23" s="27"/>
      <c r="B23" s="103"/>
      <c r="C23" s="103"/>
      <c r="D23" s="103"/>
      <c r="E23" s="103"/>
      <c r="F23" s="103"/>
      <c r="G23" s="103"/>
      <c r="H23" s="27"/>
      <c r="I23" s="27"/>
      <c r="J23" s="27"/>
      <c r="K23" s="28"/>
      <c r="L23" s="27"/>
      <c r="M23" s="27"/>
      <c r="N23" s="27"/>
      <c r="O23" s="28"/>
      <c r="P23" s="29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9"/>
      <c r="EA23" s="29"/>
      <c r="EB23" s="29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30"/>
      <c r="EU23" s="30"/>
      <c r="EV23" s="30"/>
      <c r="EW23" s="30"/>
      <c r="EX23" s="30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8"/>
      <c r="GU23" s="28"/>
      <c r="GV23" s="28"/>
      <c r="GW23" s="28"/>
      <c r="GX23" s="28"/>
      <c r="GY23" s="28"/>
      <c r="GZ23" s="28"/>
      <c r="HA23" s="28"/>
      <c r="HB23" s="28"/>
      <c r="HC23" s="28"/>
      <c r="HD23" s="28"/>
      <c r="HE23" s="28"/>
      <c r="HF23" s="28"/>
      <c r="HG23" s="28"/>
      <c r="HH23" s="28"/>
      <c r="HI23" s="28"/>
      <c r="HJ23" s="28"/>
      <c r="HK23" s="28"/>
      <c r="HL23" s="28"/>
      <c r="HM23" s="28"/>
      <c r="HN23" s="28"/>
      <c r="HO23" s="28"/>
      <c r="HP23" s="28"/>
      <c r="HQ23" s="28"/>
      <c r="HR23" s="28"/>
      <c r="HS23" s="28"/>
      <c r="HT23" s="28"/>
      <c r="HU23" s="28"/>
      <c r="HV23" s="28"/>
      <c r="HW23" s="28"/>
      <c r="HX23" s="28"/>
      <c r="HY23" s="28"/>
      <c r="HZ23" s="28"/>
      <c r="IA23" s="28"/>
      <c r="IB23" s="28"/>
      <c r="IC23" s="28"/>
      <c r="ID23" s="28"/>
      <c r="IE23" s="28"/>
      <c r="IF23" s="28"/>
      <c r="IG23" s="28"/>
      <c r="IH23" s="28"/>
      <c r="II23" s="28"/>
      <c r="IJ23" s="28"/>
      <c r="IK23" s="28"/>
      <c r="IL23" s="28"/>
      <c r="IM23" s="28"/>
      <c r="IN23" s="28"/>
      <c r="IO23" s="28"/>
      <c r="IP23" s="28"/>
      <c r="IQ23" s="28"/>
      <c r="IR23" s="28"/>
      <c r="IS23" s="28"/>
      <c r="IT23" s="28"/>
      <c r="IU23" s="28"/>
      <c r="IV23" s="28"/>
    </row>
    <row r="24" spans="1:256" s="31" customFormat="1" ht="18">
      <c r="A24" s="32"/>
      <c r="B24" s="104"/>
      <c r="C24" s="104"/>
      <c r="D24" s="104"/>
      <c r="E24" s="104"/>
      <c r="F24" s="104"/>
      <c r="G24" s="104"/>
      <c r="H24" s="32"/>
      <c r="I24" s="32"/>
      <c r="J24" s="32"/>
      <c r="K24" s="28"/>
      <c r="L24" s="32"/>
      <c r="M24" s="32"/>
      <c r="N24" s="32"/>
      <c r="O24" s="28"/>
      <c r="P24" s="29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9"/>
      <c r="EA24" s="29"/>
      <c r="EB24" s="29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30"/>
      <c r="EU24" s="30"/>
      <c r="EV24" s="30"/>
      <c r="EW24" s="30"/>
      <c r="EX24" s="30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  <c r="HK24" s="28"/>
      <c r="HL24" s="28"/>
      <c r="HM24" s="28"/>
      <c r="HN24" s="28"/>
      <c r="HO24" s="28"/>
      <c r="HP24" s="28"/>
      <c r="HQ24" s="28"/>
      <c r="HR24" s="28"/>
      <c r="HS24" s="28"/>
      <c r="HT24" s="28"/>
      <c r="HU24" s="28"/>
      <c r="HV24" s="28"/>
      <c r="HW24" s="28"/>
      <c r="HX24" s="28"/>
      <c r="HY24" s="28"/>
      <c r="HZ24" s="28"/>
      <c r="IA24" s="28"/>
      <c r="IB24" s="28"/>
      <c r="IC24" s="28"/>
      <c r="ID24" s="28"/>
      <c r="IE24" s="28"/>
      <c r="IF24" s="28"/>
      <c r="IG24" s="28"/>
      <c r="IH24" s="28"/>
      <c r="II24" s="28"/>
      <c r="IJ24" s="28"/>
      <c r="IK24" s="28"/>
      <c r="IL24" s="28"/>
      <c r="IM24" s="28"/>
      <c r="IN24" s="28"/>
      <c r="IO24" s="28"/>
      <c r="IP24" s="28"/>
      <c r="IQ24" s="28"/>
      <c r="IR24" s="28"/>
      <c r="IS24" s="28"/>
      <c r="IT24" s="28"/>
      <c r="IU24" s="28"/>
      <c r="IV24" s="28"/>
    </row>
    <row r="25" spans="1:256" s="31" customFormat="1" ht="18">
      <c r="A25" s="32"/>
      <c r="B25" s="104"/>
      <c r="C25" s="104"/>
      <c r="D25" s="104"/>
      <c r="E25" s="104"/>
      <c r="F25" s="104"/>
      <c r="G25" s="104"/>
      <c r="H25" s="32"/>
      <c r="I25" s="32"/>
      <c r="J25" s="32"/>
      <c r="K25" s="28"/>
      <c r="L25" s="32"/>
      <c r="M25" s="32"/>
      <c r="N25" s="32"/>
      <c r="O25" s="28"/>
      <c r="P25" s="29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9"/>
      <c r="EA25" s="29"/>
      <c r="EB25" s="29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30"/>
      <c r="EU25" s="30"/>
      <c r="EV25" s="30"/>
      <c r="EW25" s="30"/>
      <c r="EX25" s="30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/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/>
      <c r="GB25" s="28"/>
      <c r="GC25" s="28"/>
      <c r="GD25" s="28"/>
      <c r="GE25" s="28"/>
      <c r="GF25" s="28"/>
      <c r="GG25" s="28"/>
      <c r="GH25" s="28"/>
      <c r="GI25" s="28"/>
      <c r="GJ25" s="28"/>
      <c r="GK25" s="28"/>
      <c r="GL25" s="28"/>
      <c r="GM25" s="28"/>
      <c r="GN25" s="28"/>
      <c r="GO25" s="28"/>
      <c r="GP25" s="28"/>
      <c r="GQ25" s="28"/>
      <c r="GR25" s="28"/>
      <c r="GS25" s="28"/>
      <c r="GT25" s="28"/>
      <c r="GU25" s="28"/>
      <c r="GV25" s="28"/>
      <c r="GW25" s="28"/>
      <c r="GX25" s="28"/>
      <c r="GY25" s="28"/>
      <c r="GZ25" s="28"/>
      <c r="HA25" s="28"/>
      <c r="HB25" s="28"/>
      <c r="HC25" s="28"/>
      <c r="HD25" s="28"/>
      <c r="HE25" s="28"/>
      <c r="HF25" s="28"/>
      <c r="HG25" s="28"/>
      <c r="HH25" s="28"/>
      <c r="HI25" s="28"/>
      <c r="HJ25" s="28"/>
      <c r="HK25" s="28"/>
      <c r="HL25" s="28"/>
      <c r="HM25" s="28"/>
      <c r="HN25" s="28"/>
      <c r="HO25" s="28"/>
      <c r="HP25" s="28"/>
      <c r="HQ25" s="28"/>
      <c r="HR25" s="28"/>
      <c r="HS25" s="28"/>
      <c r="HT25" s="28"/>
      <c r="HU25" s="28"/>
      <c r="HV25" s="28"/>
      <c r="HW25" s="28"/>
      <c r="HX25" s="28"/>
      <c r="HY25" s="28"/>
      <c r="HZ25" s="28"/>
      <c r="IA25" s="28"/>
      <c r="IB25" s="28"/>
      <c r="IC25" s="28"/>
      <c r="ID25" s="28"/>
      <c r="IE25" s="28"/>
      <c r="IF25" s="28"/>
      <c r="IG25" s="28"/>
      <c r="IH25" s="28"/>
      <c r="II25" s="28"/>
      <c r="IJ25" s="28"/>
      <c r="IK25" s="28"/>
      <c r="IL25" s="28"/>
      <c r="IM25" s="28"/>
      <c r="IN25" s="28"/>
      <c r="IO25" s="28"/>
      <c r="IP25" s="28"/>
      <c r="IQ25" s="28"/>
      <c r="IR25" s="28"/>
      <c r="IS25" s="28"/>
      <c r="IT25" s="28"/>
      <c r="IU25" s="28"/>
      <c r="IV25" s="28"/>
    </row>
    <row r="26" spans="1:256" ht="18.75">
      <c r="A26" s="22"/>
      <c r="B26" s="107"/>
      <c r="C26" s="107"/>
      <c r="D26" s="107"/>
      <c r="E26" s="107"/>
      <c r="F26" s="107"/>
      <c r="G26" s="107"/>
      <c r="H26" s="22"/>
      <c r="I26" s="22"/>
      <c r="J26" s="22"/>
      <c r="K26" s="22"/>
      <c r="L26" s="22"/>
      <c r="M26" s="22"/>
      <c r="N26" s="22"/>
      <c r="O26" s="22"/>
      <c r="P26" s="22"/>
      <c r="Q26" s="23"/>
      <c r="R26" s="24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4"/>
      <c r="EC26" s="24"/>
      <c r="ED26" s="24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5"/>
      <c r="EW26" s="25"/>
      <c r="EX26" s="25"/>
      <c r="EY26" s="25"/>
      <c r="EZ26" s="25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  <c r="IS26" s="23"/>
      <c r="IT26" s="23"/>
      <c r="IU26" s="23"/>
      <c r="IV26" s="23"/>
    </row>
    <row r="27" spans="1:256" ht="18.75">
      <c r="A27" s="22"/>
      <c r="B27" s="107"/>
      <c r="C27" s="107"/>
      <c r="D27" s="107"/>
      <c r="E27" s="107"/>
      <c r="F27" s="107"/>
      <c r="G27" s="107"/>
      <c r="H27" s="22"/>
      <c r="I27" s="22"/>
      <c r="J27" s="22"/>
      <c r="K27" s="22"/>
      <c r="L27" s="22"/>
      <c r="M27" s="22"/>
      <c r="N27" s="22"/>
      <c r="O27" s="22"/>
      <c r="P27" s="22"/>
      <c r="Q27" s="23"/>
      <c r="R27" s="24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4"/>
      <c r="EC27" s="24"/>
      <c r="ED27" s="24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5"/>
      <c r="EW27" s="25"/>
      <c r="EX27" s="25"/>
      <c r="EY27" s="25"/>
      <c r="EZ27" s="25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  <c r="IU27" s="23"/>
      <c r="IV27" s="23"/>
    </row>
    <row r="28" spans="1:256" ht="18.75">
      <c r="A28" s="22"/>
      <c r="B28" s="107"/>
      <c r="C28" s="107"/>
      <c r="D28" s="107"/>
      <c r="E28" s="107"/>
      <c r="F28" s="107"/>
      <c r="G28" s="107"/>
      <c r="H28" s="22"/>
      <c r="I28" s="22"/>
      <c r="J28" s="22"/>
      <c r="K28" s="22"/>
      <c r="L28" s="22"/>
      <c r="M28" s="22"/>
      <c r="N28" s="22"/>
      <c r="O28" s="22"/>
      <c r="P28" s="22"/>
      <c r="Q28" s="23"/>
      <c r="R28" s="24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4"/>
      <c r="EC28" s="24"/>
      <c r="ED28" s="24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5"/>
      <c r="EW28" s="25"/>
      <c r="EX28" s="25"/>
      <c r="EY28" s="25"/>
      <c r="EZ28" s="25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3"/>
      <c r="IT28" s="23"/>
      <c r="IU28" s="23"/>
      <c r="IV28" s="23"/>
    </row>
    <row r="29" spans="1:256" ht="18.75">
      <c r="A29" s="22"/>
      <c r="B29" s="107"/>
      <c r="C29" s="107"/>
      <c r="D29" s="107"/>
      <c r="E29" s="107"/>
      <c r="F29" s="107"/>
      <c r="G29" s="107"/>
      <c r="H29" s="22"/>
      <c r="I29" s="22"/>
      <c r="J29" s="22"/>
      <c r="K29" s="22"/>
      <c r="L29" s="22"/>
      <c r="M29" s="22"/>
      <c r="N29" s="22"/>
      <c r="O29" s="22"/>
      <c r="P29" s="22"/>
      <c r="Q29" s="23"/>
      <c r="R29" s="24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4"/>
      <c r="EC29" s="24"/>
      <c r="ED29" s="24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5"/>
      <c r="EW29" s="25"/>
      <c r="EX29" s="25"/>
      <c r="EY29" s="25"/>
      <c r="EZ29" s="25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S29" s="23"/>
      <c r="IT29" s="23"/>
      <c r="IU29" s="23"/>
      <c r="IV29" s="23"/>
    </row>
    <row r="30" spans="1:256" ht="18.75">
      <c r="A30" s="22"/>
      <c r="B30" s="107"/>
      <c r="C30" s="107"/>
      <c r="D30" s="107"/>
      <c r="E30" s="107"/>
      <c r="F30" s="107"/>
      <c r="G30" s="107"/>
      <c r="H30" s="22"/>
      <c r="I30" s="22"/>
      <c r="J30" s="22"/>
      <c r="K30" s="22"/>
      <c r="L30" s="22"/>
      <c r="M30" s="22"/>
      <c r="N30" s="22"/>
      <c r="O30" s="22"/>
      <c r="P30" s="22"/>
      <c r="Q30" s="23"/>
      <c r="R30" s="24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4"/>
      <c r="EC30" s="24"/>
      <c r="ED30" s="24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5"/>
      <c r="EW30" s="25"/>
      <c r="EX30" s="25"/>
      <c r="EY30" s="25"/>
      <c r="EZ30" s="25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  <c r="IR30" s="23"/>
      <c r="IS30" s="23"/>
      <c r="IT30" s="23"/>
      <c r="IU30" s="23"/>
      <c r="IV30" s="23"/>
    </row>
  </sheetData>
  <sheetProtection formatCells="0" formatColumns="0" formatRows="0" insertColumns="0" insertRows="0" insertHyperlinks="0" deleteColumns="0" deleteRows="0" autoFilter="0" pivotTables="0"/>
  <mergeCells count="31">
    <mergeCell ref="E7:E9"/>
    <mergeCell ref="I8:I9"/>
    <mergeCell ref="A14:H14"/>
    <mergeCell ref="A16:H16"/>
    <mergeCell ref="Q7:Q9"/>
    <mergeCell ref="B7:B9"/>
    <mergeCell ref="J8:J9"/>
    <mergeCell ref="D7:D9"/>
    <mergeCell ref="K8:K9"/>
    <mergeCell ref="A7:A9"/>
    <mergeCell ref="C7:C9"/>
    <mergeCell ref="A1:Q1"/>
    <mergeCell ref="A2:Q2"/>
    <mergeCell ref="A3:Q3"/>
    <mergeCell ref="A4:P4"/>
    <mergeCell ref="F22:Q22"/>
    <mergeCell ref="F7:F9"/>
    <mergeCell ref="G7:G9"/>
    <mergeCell ref="H7:I7"/>
    <mergeCell ref="J7:K7"/>
    <mergeCell ref="P7:P9"/>
    <mergeCell ref="A5:Q5"/>
    <mergeCell ref="H8:H9"/>
    <mergeCell ref="L7:M7"/>
    <mergeCell ref="N7:O7"/>
    <mergeCell ref="L8:L9"/>
    <mergeCell ref="M8:M9"/>
    <mergeCell ref="N8:N9"/>
    <mergeCell ref="O8:O9"/>
    <mergeCell ref="H6:K6"/>
    <mergeCell ref="L6:O6"/>
  </mergeCells>
  <dataValidations count="1">
    <dataValidation errorStyle="warning" type="decimal" allowBlank="1" showInputMessage="1" showErrorMessage="1" error="Укажите правильно занимаемое мотокроссменом место&#10;Место должно быть  от 1 до 60" sqref="J10:J12 L10:L12 N10:N12 H10:H12">
      <formula1>1</formula1>
      <formula2>60</formula2>
    </dataValidation>
  </dataValidations>
  <printOptions horizontalCentered="1"/>
  <pageMargins left="0.35" right="0.2362204724409449" top="0.15748031496062992" bottom="0.35433070866141736" header="0.5118110236220472" footer="0.5118110236220472"/>
  <pageSetup fitToHeight="2" horizontalDpi="300" verticalDpi="300" orientation="landscape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Alex22</cp:lastModifiedBy>
  <cp:lastPrinted>2018-07-07T14:03:49Z</cp:lastPrinted>
  <dcterms:created xsi:type="dcterms:W3CDTF">1996-10-08T23:32:33Z</dcterms:created>
  <dcterms:modified xsi:type="dcterms:W3CDTF">2018-07-09T10:41:18Z</dcterms:modified>
  <cp:category/>
  <cp:version/>
  <cp:contentType/>
  <cp:contentStatus/>
</cp:coreProperties>
</file>